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kindengezin.sharepoint.com/sites/Werkwijzer/Babys en Peuters/Berekeningsmodules/2024/"/>
    </mc:Choice>
  </mc:AlternateContent>
  <xr:revisionPtr revIDLastSave="245" documentId="8_{DF322185-0117-4435-B9A3-164054C879E7}" xr6:coauthVersionLast="47" xr6:coauthVersionMax="47" xr10:uidLastSave="{4E95DE8B-5EA2-41B1-A05C-AF69710EF9DC}"/>
  <bookViews>
    <workbookView xWindow="-108" yWindow="-108" windowWidth="23256" windowHeight="12576" xr2:uid="{00000000-000D-0000-FFFF-FFFF00000000}"/>
  </bookViews>
  <sheets>
    <sheet name="Berekening" sheetId="1" r:id="rId1"/>
    <sheet name="Gem leeftijd tot 30 medewerkers" sheetId="2" r:id="rId2"/>
    <sheet name="Gem. leeftijd tot 100 medewerke" sheetId="3" r:id="rId3"/>
    <sheet name="Subsidiebedrage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1" l="1"/>
  <c r="H70" i="1"/>
  <c r="G41" i="1"/>
  <c r="F41" i="1"/>
  <c r="G29" i="1"/>
  <c r="G30" i="1"/>
  <c r="F10" i="1"/>
  <c r="F9" i="1"/>
  <c r="F8" i="1"/>
  <c r="F47" i="1"/>
  <c r="F46" i="1"/>
  <c r="F44" i="1"/>
  <c r="F43" i="1"/>
  <c r="F42" i="1"/>
  <c r="D115" i="1"/>
  <c r="C115" i="1"/>
  <c r="F112" i="1"/>
  <c r="F111" i="1"/>
  <c r="D100" i="1"/>
  <c r="D101" i="1"/>
  <c r="D102" i="1"/>
  <c r="D99" i="1"/>
  <c r="C99" i="1"/>
  <c r="G96" i="1"/>
  <c r="F96" i="1"/>
  <c r="F94" i="1"/>
  <c r="C85" i="1"/>
  <c r="D85" i="1"/>
  <c r="D65" i="1"/>
  <c r="F82" i="1"/>
  <c r="F74" i="1"/>
  <c r="G74" i="1"/>
  <c r="F62" i="1"/>
  <c r="C65" i="1"/>
  <c r="H30" i="1"/>
  <c r="H31" i="1"/>
  <c r="H32" i="1"/>
  <c r="I43" i="1"/>
  <c r="F45" i="1"/>
  <c r="F39" i="1"/>
  <c r="I47" i="1" s="1"/>
  <c r="D29" i="1"/>
  <c r="H29" i="1" s="1"/>
  <c r="H33" i="1" s="1"/>
  <c r="F26" i="1"/>
  <c r="E26" i="1"/>
  <c r="C7" i="1"/>
  <c r="D7" i="1"/>
  <c r="C8" i="1"/>
  <c r="C9" i="1"/>
  <c r="C10" i="1"/>
  <c r="F4" i="1"/>
  <c r="F95" i="1"/>
  <c r="F93" i="1"/>
  <c r="F81" i="1"/>
  <c r="F73" i="1"/>
  <c r="F61" i="1"/>
  <c r="F38" i="1"/>
  <c r="F25" i="1"/>
  <c r="E25" i="1"/>
  <c r="F3" i="1"/>
  <c r="C20" i="1"/>
  <c r="H42" i="1" l="1"/>
  <c r="F7" i="1"/>
  <c r="I41" i="1"/>
  <c r="I46" i="1"/>
  <c r="I45" i="1"/>
  <c r="I44" i="1"/>
  <c r="G26" i="1"/>
  <c r="H41" i="1"/>
  <c r="H45" i="1"/>
  <c r="H46" i="1"/>
  <c r="F85" i="1"/>
  <c r="H47" i="1"/>
  <c r="F115" i="1"/>
  <c r="F99" i="1"/>
  <c r="H43" i="1"/>
  <c r="H44" i="1"/>
  <c r="F48" i="1"/>
  <c r="G95" i="1"/>
  <c r="F108" i="1" s="1"/>
  <c r="H48" i="1" l="1"/>
  <c r="D131" i="1"/>
  <c r="E132" i="1"/>
  <c r="G73" i="1" l="1"/>
  <c r="F79" i="1" s="1"/>
  <c r="B4" i="2" l="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B3" i="2"/>
  <c r="E137" i="1" l="1"/>
  <c r="E130" i="1"/>
  <c r="E129" i="1"/>
  <c r="E127" i="1"/>
  <c r="E126" i="1"/>
  <c r="G47" i="1" l="1"/>
  <c r="G46" i="1"/>
  <c r="G45" i="1"/>
  <c r="G44" i="1"/>
  <c r="G43" i="1"/>
  <c r="G42" i="1"/>
  <c r="I42" i="1" s="1"/>
  <c r="I48" i="1" s="1"/>
  <c r="G48" i="1" l="1"/>
  <c r="C88" i="1" l="1"/>
  <c r="F88" i="1" s="1"/>
  <c r="C87" i="1"/>
  <c r="F87" i="1" s="1"/>
  <c r="C86" i="1"/>
  <c r="F86" i="1" s="1"/>
  <c r="C118" i="1"/>
  <c r="F118" i="1" s="1"/>
  <c r="C117" i="1"/>
  <c r="F117" i="1" s="1"/>
  <c r="C116" i="1"/>
  <c r="F116" i="1" s="1"/>
  <c r="C102" i="1"/>
  <c r="F102" i="1" s="1"/>
  <c r="C101" i="1"/>
  <c r="F101" i="1" s="1"/>
  <c r="C100" i="1"/>
  <c r="F100" i="1" s="1"/>
  <c r="C68" i="1"/>
  <c r="F68" i="1" s="1"/>
  <c r="C67" i="1"/>
  <c r="F67" i="1" s="1"/>
  <c r="C66" i="1"/>
  <c r="F66" i="1" s="1"/>
  <c r="F70" i="1" l="1"/>
  <c r="F120" i="1"/>
  <c r="H120" i="1" s="1"/>
  <c r="F104" i="1"/>
  <c r="F90" i="1"/>
  <c r="H108" i="1"/>
  <c r="F131" i="1" s="1"/>
  <c r="D129" i="1" l="1"/>
  <c r="D127" i="1"/>
  <c r="H104" i="1"/>
  <c r="F130" i="1" s="1"/>
  <c r="D132" i="1"/>
  <c r="C30" i="1"/>
  <c r="C31" i="1"/>
  <c r="G31" i="1" s="1"/>
  <c r="C32" i="1"/>
  <c r="G32" i="1" s="1"/>
  <c r="C29" i="1"/>
  <c r="H90" i="1" l="1"/>
  <c r="F129" i="1" s="1"/>
  <c r="F127" i="1"/>
  <c r="F132" i="1"/>
  <c r="D130" i="1"/>
  <c r="G33" i="1"/>
  <c r="C50" i="1" s="1"/>
  <c r="F52" i="1" s="1"/>
  <c r="H52" i="1" s="1"/>
  <c r="F12" i="1"/>
  <c r="E57" i="1" l="1"/>
  <c r="F59" i="1" s="1"/>
  <c r="H59" i="1" s="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126" i="1" l="1"/>
  <c r="D137" i="1"/>
  <c r="D35" i="2"/>
  <c r="C36" i="2" s="1"/>
  <c r="D110" i="3"/>
  <c r="C111" i="3" s="1"/>
  <c r="G25" i="1" l="1"/>
  <c r="F30" i="1" l="1"/>
  <c r="F31" i="1"/>
  <c r="F29" i="1"/>
  <c r="F32" i="1"/>
  <c r="D128" i="1"/>
  <c r="F35" i="1" l="1"/>
  <c r="H35" i="1" s="1"/>
  <c r="H12" i="1"/>
  <c r="F124" i="1" s="1"/>
  <c r="E125" i="1" l="1"/>
  <c r="E124" i="1"/>
  <c r="E133" i="1" s="1"/>
  <c r="D125" i="1" l="1"/>
  <c r="H79" i="1"/>
  <c r="F128" i="1" s="1"/>
  <c r="F126" i="1" l="1"/>
  <c r="F137" i="1"/>
  <c r="F125" i="1" l="1"/>
  <c r="F133" i="1" s="1"/>
  <c r="D124" i="1" l="1"/>
  <c r="D133" i="1" s="1"/>
</calcChain>
</file>

<file path=xl/sharedStrings.xml><?xml version="1.0" encoding="utf-8"?>
<sst xmlns="http://schemas.openxmlformats.org/spreadsheetml/2006/main" count="171" uniqueCount="102">
  <si>
    <t>Basisubsidie</t>
  </si>
  <si>
    <t>Jaarbedrag:</t>
  </si>
  <si>
    <t>Periode capaciteit</t>
  </si>
  <si>
    <t>VAN</t>
  </si>
  <si>
    <t>TOT</t>
  </si>
  <si>
    <t>Aantal dagen JB1</t>
  </si>
  <si>
    <t>CAP T1</t>
  </si>
  <si>
    <t>Bedrag</t>
  </si>
  <si>
    <t>Totaal bedrag</t>
  </si>
  <si>
    <t>Voorschot T1</t>
  </si>
  <si>
    <t>Saldo</t>
  </si>
  <si>
    <t>Inkomenstarief</t>
  </si>
  <si>
    <t>Berekening gemiddelde leeftijd</t>
  </si>
  <si>
    <t>Gemiddelde leeftijd voor het saldo</t>
  </si>
  <si>
    <t>Berekening saldo gemiddelde leeftijd</t>
  </si>
  <si>
    <t>Basis 20jr</t>
  </si>
  <si>
    <t>Per bijkomend jaar</t>
  </si>
  <si>
    <t>Totaal</t>
  </si>
  <si>
    <t>T2A plaatsen</t>
  </si>
  <si>
    <t>Jaarbedrag</t>
  </si>
  <si>
    <t>CAP T2A</t>
  </si>
  <si>
    <t>100%prestatiesJB1</t>
  </si>
  <si>
    <t>Berekening saldo prestaties</t>
  </si>
  <si>
    <t>Prestatiebedrag:</t>
  </si>
  <si>
    <t>Totaal aantal aanwezigheden voor  alle locaties van de subsidiegroep</t>
  </si>
  <si>
    <t>Prestatiebedrag JB1</t>
  </si>
  <si>
    <t>Aanwezigheden Baby's en peuters minder dan 5 uur</t>
  </si>
  <si>
    <t>Aanwezigheden Baby's en peuters tussen 5 uur tot 11 uur</t>
  </si>
  <si>
    <r>
      <t xml:space="preserve">Aanwezigheden Baby's en peuters </t>
    </r>
    <r>
      <rPr>
        <b/>
        <sz val="11"/>
        <color theme="1"/>
        <rFont val="Calibri"/>
        <family val="2"/>
        <scheme val="minor"/>
      </rPr>
      <t>Flex</t>
    </r>
    <r>
      <rPr>
        <sz val="11"/>
        <color theme="1"/>
        <rFont val="Calibri"/>
        <family val="2"/>
        <scheme val="minor"/>
      </rPr>
      <t xml:space="preserve"> meer dan 11 uur</t>
    </r>
  </si>
  <si>
    <t>Aanwezegheden BO minder dan 3 uur</t>
  </si>
  <si>
    <t>Aanwezigheden BO tussen 3 uur en 5 uur</t>
  </si>
  <si>
    <t>Aanwezigheden BO tussen 5 uur en 11 uur</t>
  </si>
  <si>
    <r>
      <t xml:space="preserve">Aanwezigheden BO </t>
    </r>
    <r>
      <rPr>
        <b/>
        <sz val="11"/>
        <color theme="1"/>
        <rFont val="Calibri"/>
        <family val="2"/>
        <scheme val="minor"/>
      </rPr>
      <t>Flex</t>
    </r>
    <r>
      <rPr>
        <sz val="11"/>
        <color theme="1"/>
        <rFont val="Calibri"/>
        <family val="2"/>
        <scheme val="minor"/>
      </rPr>
      <t xml:space="preserve"> meer dan 11 uur</t>
    </r>
  </si>
  <si>
    <t>TOTAAL</t>
  </si>
  <si>
    <t>Maximum prestatiebedrag op 120% =</t>
  </si>
  <si>
    <t>Prestatiebedrag</t>
  </si>
  <si>
    <t>Voorschot Prestaties T2</t>
  </si>
  <si>
    <t>Berekening te verrekenen inkomenstarief</t>
  </si>
  <si>
    <t>Totaal gefactureerd inkomenstarief voor de subsidiegroep</t>
  </si>
  <si>
    <t>Te verrekenen inkomenstarief</t>
  </si>
  <si>
    <t>afgehouden bij voorschot</t>
  </si>
  <si>
    <t>Plussubsidie</t>
  </si>
  <si>
    <t>CAP T3</t>
  </si>
  <si>
    <t>Voorschot T3</t>
  </si>
  <si>
    <t>Subsidie individuele inclusieve</t>
  </si>
  <si>
    <t>Totaal aantal prestaties inclusieve opvang van de subsidiegroep =</t>
  </si>
  <si>
    <t>Structurele inclusieve opvang</t>
  </si>
  <si>
    <t>CAP Struct.Incl.</t>
  </si>
  <si>
    <t>Voorschot Struct. Incl.</t>
  </si>
  <si>
    <t>Subsidie Dringende kinderopvang</t>
  </si>
  <si>
    <t>Kindbedrag:</t>
  </si>
  <si>
    <t>CAP DOP</t>
  </si>
  <si>
    <t>Voorschot DOP</t>
  </si>
  <si>
    <t>Aantal verschillende kinderen gestart op een DOP-plaats:</t>
  </si>
  <si>
    <t xml:space="preserve">Subsidie Ruimere openingsmomenten </t>
  </si>
  <si>
    <t>CAP ROM</t>
  </si>
  <si>
    <t xml:space="preserve">Totaal saldo voor de subsidiegroep </t>
  </si>
  <si>
    <t>Voorschot</t>
  </si>
  <si>
    <t>Basissubsidie</t>
  </si>
  <si>
    <t>Inkomenstarief gemiddelde leeftijd T2A</t>
  </si>
  <si>
    <t>Inkomenstarief prestaties</t>
  </si>
  <si>
    <t>Subsidie structurele inclusieve</t>
  </si>
  <si>
    <t>Subsidie Dringende kinderopvang per plaats</t>
  </si>
  <si>
    <t>Subsidie Dringende kinderopvang per kind</t>
  </si>
  <si>
    <t>Subsidie Ruimere openingsmomenten</t>
  </si>
  <si>
    <t xml:space="preserve">TOTAAL </t>
  </si>
  <si>
    <t>Te verrekenen</t>
  </si>
  <si>
    <t>Reeds afgehouden</t>
  </si>
  <si>
    <t>Geboortedatum</t>
  </si>
  <si>
    <t>Leeftijd</t>
  </si>
  <si>
    <t>werkregime in breukvorm</t>
  </si>
  <si>
    <t>Herleide leeftijd</t>
  </si>
  <si>
    <t>Gemiddelde leeftijd groepsopvang Excel</t>
  </si>
  <si>
    <t>Basissubsidie (T1)</t>
  </si>
  <si>
    <t>Subsidie voor inkomenstarief  - Leeftijd  Basisbedrag 20 jaar Tarief A</t>
  </si>
  <si>
    <t>Subsidie voor inkomenstarief - Leeftijd - Bijkomend bedrag per jaar Tarief A</t>
  </si>
  <si>
    <t>Subsidie voor inkomenstarief  - Leeftijd  Basisbedrag 20 jaar Tarief B</t>
  </si>
  <si>
    <t>niet van toepassing</t>
  </si>
  <si>
    <t>Subsidie voor inkomenstarief - Leeftijd - Bijkomend bedrag per jaar Tarief B</t>
  </si>
  <si>
    <t>Subsidie voor inkomenstarief - Prestaties</t>
  </si>
  <si>
    <t>Subsidie voor individuele inclusieve opvang</t>
  </si>
  <si>
    <t>Subsidie voor structurele inclusieve opvang</t>
  </si>
  <si>
    <t>Subsidie voor ruimere openingsmomenten</t>
  </si>
  <si>
    <t>Subsidie voor dringende kinderopvang - vast bedrag</t>
  </si>
  <si>
    <t>Subsidie voor dringende kinderopvang - Kindbedrag</t>
  </si>
  <si>
    <t>Allerlaagste minimumtarief IKT</t>
  </si>
  <si>
    <t>Subsidiebedragen</t>
  </si>
  <si>
    <t>Aantal dagen JB2</t>
  </si>
  <si>
    <t>Prestatiebedrag JB2</t>
  </si>
  <si>
    <t>Herleid aantal JB1</t>
  </si>
  <si>
    <t>Herleid aantal  JB2</t>
  </si>
  <si>
    <t>100%prestatiesJB2</t>
  </si>
  <si>
    <t>Voorschot ROM</t>
  </si>
  <si>
    <t>Voorschot  leeftijd T2A</t>
  </si>
  <si>
    <t xml:space="preserve">SALDO GROEPSOPVANG 2024
</t>
  </si>
  <si>
    <t>Subsidie voor versterking medewerkersbeleid</t>
  </si>
  <si>
    <t>1/1/2024 - 31/5/2024</t>
  </si>
  <si>
    <t>1/6/2024 - 31/12/2024</t>
  </si>
  <si>
    <t>Van januari tot en met mei</t>
  </si>
  <si>
    <t xml:space="preserve">Van juni tot en met december </t>
  </si>
  <si>
    <t>Berekende gemiddelde leeftijd 1/1/2025</t>
  </si>
  <si>
    <t>Gemiddelde leeftijd op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</si>
</sst>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numFmt numFmtId="165" formatCode="0.0000"/>
  </numFmts>
  <fonts count="14"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11"/>
      <color theme="0" tint="-0.34998626667073579"/>
      <name val="Calibri"/>
      <family val="2"/>
      <scheme val="minor"/>
    </font>
    <font>
      <sz val="11"/>
      <color theme="2"/>
      <name val="Calibri"/>
      <family val="2"/>
      <scheme val="minor"/>
    </font>
    <font>
      <sz val="11"/>
      <color theme="2" tint="-0.249977111117893"/>
      <name val="Calibri"/>
      <family val="2"/>
      <scheme val="minor"/>
    </font>
    <font>
      <b/>
      <sz val="11"/>
      <color theme="0" tint="-0.34998626667073579"/>
      <name val="Calibri"/>
      <family val="2"/>
      <scheme val="minor"/>
    </font>
    <font>
      <b/>
      <sz val="11"/>
      <color theme="2" tint="-9.9978637043366805E-2"/>
      <name val="Calibri"/>
      <family val="2"/>
      <scheme val="minor"/>
    </font>
    <font>
      <sz val="11"/>
      <color theme="2" tint="-9.9978637043366805E-2"/>
      <name val="Calibri"/>
      <family val="2"/>
      <scheme val="minor"/>
    </font>
    <font>
      <sz val="11"/>
      <color theme="0" tint="-0.14999847407452621"/>
      <name val="Calibri"/>
      <family val="2"/>
      <scheme val="minor"/>
    </font>
    <font>
      <sz val="11"/>
      <color rgb="FF000000"/>
      <name val="Calibri"/>
      <family val="2"/>
      <scheme val="minor"/>
    </font>
    <font>
      <b/>
      <sz val="16"/>
      <color rgb="FF000000"/>
      <name val="Calibri"/>
      <family val="2"/>
      <scheme val="minor"/>
    </font>
    <font>
      <b/>
      <sz val="12"/>
      <color rgb="FF00000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4"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2">
    <xf numFmtId="0" fontId="0" fillId="0" borderId="0" xfId="0"/>
    <xf numFmtId="2" fontId="0" fillId="0" borderId="0" xfId="0" applyNumberFormat="1"/>
    <xf numFmtId="0" fontId="1" fillId="0" borderId="0" xfId="0" applyFont="1" applyAlignment="1">
      <alignment wrapText="1"/>
    </xf>
    <xf numFmtId="0" fontId="1" fillId="5" borderId="0" xfId="0" applyFont="1" applyFill="1"/>
    <xf numFmtId="14" fontId="1" fillId="5" borderId="0" xfId="0" applyNumberFormat="1" applyFont="1" applyFill="1"/>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4" fontId="0" fillId="0" borderId="0" xfId="0" applyNumberFormat="1"/>
    <xf numFmtId="0" fontId="0" fillId="8" borderId="0" xfId="0" applyFill="1"/>
    <xf numFmtId="0" fontId="1" fillId="8" borderId="0" xfId="0" applyFont="1" applyFill="1"/>
    <xf numFmtId="0" fontId="2" fillId="8" borderId="0" xfId="0" applyFont="1" applyFill="1"/>
    <xf numFmtId="1" fontId="1" fillId="8" borderId="2" xfId="0" applyNumberFormat="1" applyFont="1" applyFill="1" applyBorder="1" applyAlignment="1">
      <alignment horizontal="left"/>
    </xf>
    <xf numFmtId="1" fontId="1" fillId="8" borderId="0" xfId="0" applyNumberFormat="1" applyFont="1" applyFill="1" applyAlignment="1">
      <alignment horizontal="left"/>
    </xf>
    <xf numFmtId="0" fontId="6" fillId="8" borderId="0" xfId="0" applyFont="1" applyFill="1"/>
    <xf numFmtId="0" fontId="0" fillId="7" borderId="4" xfId="0" applyFill="1" applyBorder="1"/>
    <xf numFmtId="0" fontId="0" fillId="7" borderId="5" xfId="0" applyFill="1" applyBorder="1"/>
    <xf numFmtId="0" fontId="0" fillId="0" borderId="6" xfId="0" applyBorder="1"/>
    <xf numFmtId="14" fontId="0" fillId="0" borderId="0" xfId="0" applyNumberFormat="1" applyAlignment="1">
      <alignment horizontal="center"/>
    </xf>
    <xf numFmtId="0" fontId="0" fillId="0" borderId="7" xfId="0" applyBorder="1"/>
    <xf numFmtId="0" fontId="2" fillId="7" borderId="6" xfId="0" applyFont="1" applyFill="1" applyBorder="1"/>
    <xf numFmtId="0" fontId="0" fillId="7" borderId="0" xfId="0" applyFill="1"/>
    <xf numFmtId="0" fontId="0" fillId="7" borderId="0" xfId="0" applyFill="1" applyAlignment="1">
      <alignment horizontal="right"/>
    </xf>
    <xf numFmtId="14" fontId="0" fillId="7" borderId="0" xfId="0" applyNumberFormat="1" applyFill="1" applyAlignment="1">
      <alignment horizontal="right"/>
    </xf>
    <xf numFmtId="14" fontId="0" fillId="7" borderId="0" xfId="0" applyNumberFormat="1" applyFill="1"/>
    <xf numFmtId="0" fontId="0" fillId="7" borderId="7" xfId="0" applyFill="1" applyBorder="1"/>
    <xf numFmtId="0" fontId="0" fillId="0" borderId="0" xfId="0" applyAlignment="1">
      <alignment horizontal="center"/>
    </xf>
    <xf numFmtId="14" fontId="0" fillId="0" borderId="0" xfId="0" applyNumberFormat="1"/>
    <xf numFmtId="0" fontId="1" fillId="0" borderId="6" xfId="0" applyFont="1" applyBorder="1"/>
    <xf numFmtId="0" fontId="1" fillId="0" borderId="0" xfId="0" applyFont="1"/>
    <xf numFmtId="14" fontId="0" fillId="2" borderId="6" xfId="0" applyNumberFormat="1" applyFill="1" applyBorder="1" applyProtection="1">
      <protection locked="0"/>
    </xf>
    <xf numFmtId="14" fontId="0" fillId="2" borderId="0" xfId="0" applyNumberFormat="1" applyFill="1" applyProtection="1">
      <protection locked="0"/>
    </xf>
    <xf numFmtId="1" fontId="0" fillId="0" borderId="0" xfId="0" applyNumberFormat="1"/>
    <xf numFmtId="0" fontId="0" fillId="2" borderId="0" xfId="0" applyFill="1" applyProtection="1">
      <protection locked="0"/>
    </xf>
    <xf numFmtId="4" fontId="0" fillId="6" borderId="0" xfId="0" applyNumberFormat="1" applyFill="1"/>
    <xf numFmtId="0" fontId="2" fillId="7" borderId="0" xfId="0" applyFont="1" applyFill="1"/>
    <xf numFmtId="0" fontId="2" fillId="7" borderId="7" xfId="0" applyFont="1" applyFill="1" applyBorder="1"/>
    <xf numFmtId="0" fontId="1" fillId="5" borderId="6" xfId="0" applyFont="1" applyFill="1" applyBorder="1"/>
    <xf numFmtId="0" fontId="1" fillId="5" borderId="7" xfId="0" applyFont="1" applyFill="1" applyBorder="1"/>
    <xf numFmtId="0" fontId="1" fillId="0" borderId="6" xfId="0" applyFont="1" applyBorder="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6" xfId="0" applyBorder="1" applyAlignment="1">
      <alignment horizontal="left"/>
    </xf>
    <xf numFmtId="0" fontId="0" fillId="0" borderId="0" xfId="0" applyAlignment="1">
      <alignment horizontal="left"/>
    </xf>
    <xf numFmtId="0" fontId="6" fillId="0" borderId="6" xfId="0" applyFont="1" applyBorder="1"/>
    <xf numFmtId="0" fontId="6" fillId="0" borderId="0" xfId="0" applyFont="1"/>
    <xf numFmtId="0" fontId="6" fillId="0" borderId="7" xfId="0" applyFont="1" applyBorder="1"/>
    <xf numFmtId="0" fontId="1" fillId="3" borderId="6" xfId="0" applyFont="1" applyFill="1" applyBorder="1"/>
    <xf numFmtId="0" fontId="0" fillId="3" borderId="0" xfId="0" applyFill="1"/>
    <xf numFmtId="14" fontId="0" fillId="3" borderId="0" xfId="0" applyNumberFormat="1" applyFill="1" applyAlignment="1">
      <alignment horizontal="right"/>
    </xf>
    <xf numFmtId="2" fontId="0" fillId="3" borderId="0" xfId="0" applyNumberFormat="1" applyFill="1"/>
    <xf numFmtId="0" fontId="0" fillId="3" borderId="7" xfId="0" applyFill="1" applyBorder="1"/>
    <xf numFmtId="0" fontId="8" fillId="0" borderId="0" xfId="0" applyFont="1"/>
    <xf numFmtId="4" fontId="9" fillId="0" borderId="0" xfId="0" applyNumberFormat="1" applyFont="1"/>
    <xf numFmtId="4" fontId="0" fillId="2" borderId="0" xfId="0" applyNumberFormat="1" applyFill="1" applyProtection="1">
      <protection locked="0"/>
    </xf>
    <xf numFmtId="0" fontId="4" fillId="0" borderId="0" xfId="0" applyFont="1"/>
    <xf numFmtId="14" fontId="0" fillId="5" borderId="0" xfId="0" applyNumberFormat="1" applyFill="1" applyAlignment="1">
      <alignment horizontal="right"/>
    </xf>
    <xf numFmtId="14" fontId="0" fillId="5" borderId="0" xfId="0" applyNumberFormat="1" applyFill="1"/>
    <xf numFmtId="0" fontId="0" fillId="5" borderId="0" xfId="0" applyFill="1"/>
    <xf numFmtId="0" fontId="1" fillId="0" borderId="0" xfId="0" applyFont="1" applyAlignment="1">
      <alignment horizontal="center" wrapText="1"/>
    </xf>
    <xf numFmtId="1" fontId="0" fillId="4" borderId="0" xfId="0" applyNumberFormat="1" applyFill="1" applyProtection="1">
      <protection locked="0"/>
    </xf>
    <xf numFmtId="2" fontId="4" fillId="0" borderId="0" xfId="0" applyNumberFormat="1" applyFont="1"/>
    <xf numFmtId="2" fontId="7" fillId="0" borderId="0" xfId="0" applyNumberFormat="1" applyFont="1"/>
    <xf numFmtId="2" fontId="1" fillId="0" borderId="0" xfId="0" applyNumberFormat="1" applyFont="1"/>
    <xf numFmtId="4" fontId="1" fillId="0" borderId="0" xfId="0" applyNumberFormat="1" applyFont="1"/>
    <xf numFmtId="4" fontId="0" fillId="4" borderId="0" xfId="0" applyNumberFormat="1" applyFill="1" applyProtection="1">
      <protection locked="0"/>
    </xf>
    <xf numFmtId="2" fontId="0" fillId="7" borderId="0" xfId="0" applyNumberFormat="1" applyFill="1"/>
    <xf numFmtId="1" fontId="5" fillId="7" borderId="0" xfId="0" applyNumberFormat="1" applyFont="1" applyFill="1"/>
    <xf numFmtId="0" fontId="0" fillId="4" borderId="0" xfId="0" applyFill="1" applyProtection="1">
      <protection locked="0"/>
    </xf>
    <xf numFmtId="0" fontId="1" fillId="0" borderId="6" xfId="0" applyFont="1" applyBorder="1" applyAlignment="1">
      <alignment horizontal="center"/>
    </xf>
    <xf numFmtId="0" fontId="1" fillId="0" borderId="0" xfId="0" applyFont="1" applyAlignment="1">
      <alignment horizontal="center"/>
    </xf>
    <xf numFmtId="4" fontId="0" fillId="9" borderId="0" xfId="0" applyNumberFormat="1" applyFill="1"/>
    <xf numFmtId="2" fontId="1" fillId="6" borderId="0" xfId="0" applyNumberFormat="1" applyFont="1" applyFill="1"/>
    <xf numFmtId="4" fontId="1" fillId="6" borderId="0" xfId="0" applyNumberFormat="1" applyFont="1" applyFill="1"/>
    <xf numFmtId="0" fontId="0" fillId="0" borderId="8" xfId="0" applyBorder="1"/>
    <xf numFmtId="0" fontId="0" fillId="0" borderId="9" xfId="0" applyBorder="1"/>
    <xf numFmtId="0" fontId="0" fillId="0" borderId="10" xfId="0" applyBorder="1"/>
    <xf numFmtId="0" fontId="0" fillId="0" borderId="0" xfId="0" applyProtection="1">
      <protection locked="0"/>
    </xf>
    <xf numFmtId="2" fontId="10" fillId="0" borderId="0" xfId="0" applyNumberFormat="1" applyFont="1"/>
    <xf numFmtId="165" fontId="1" fillId="0" borderId="0" xfId="0" applyNumberFormat="1" applyFont="1" applyAlignment="1">
      <alignment horizontal="left"/>
    </xf>
    <xf numFmtId="165" fontId="1" fillId="2" borderId="1" xfId="0" applyNumberFormat="1" applyFont="1" applyFill="1" applyBorder="1" applyAlignment="1" applyProtection="1">
      <alignment horizontal="left"/>
      <protection locked="0"/>
    </xf>
    <xf numFmtId="165" fontId="1" fillId="5" borderId="0" xfId="0" applyNumberFormat="1" applyFont="1" applyFill="1"/>
    <xf numFmtId="165" fontId="1" fillId="0" borderId="0" xfId="0" applyNumberFormat="1" applyFont="1" applyAlignment="1">
      <alignment wrapText="1"/>
    </xf>
    <xf numFmtId="165" fontId="0" fillId="0" borderId="0" xfId="0" applyNumberFormat="1"/>
    <xf numFmtId="0" fontId="11" fillId="0" borderId="12" xfId="0" applyFont="1" applyBorder="1"/>
    <xf numFmtId="0" fontId="11" fillId="10" borderId="11" xfId="0" applyFont="1" applyFill="1" applyBorder="1"/>
    <xf numFmtId="0" fontId="11" fillId="10" borderId="12" xfId="0" applyFont="1" applyFill="1" applyBorder="1"/>
    <xf numFmtId="0" fontId="11" fillId="10" borderId="13" xfId="0" applyFont="1" applyFill="1" applyBorder="1"/>
    <xf numFmtId="4" fontId="0" fillId="7" borderId="0" xfId="0" applyNumberFormat="1" applyFill="1"/>
    <xf numFmtId="0" fontId="12" fillId="11" borderId="13" xfId="0" applyFont="1" applyFill="1" applyBorder="1"/>
    <xf numFmtId="0" fontId="1" fillId="0" borderId="7" xfId="0" applyFont="1" applyBorder="1"/>
    <xf numFmtId="0" fontId="13" fillId="11" borderId="13" xfId="0" applyFont="1" applyFill="1" applyBorder="1"/>
    <xf numFmtId="0" fontId="0" fillId="0" borderId="6" xfId="0" applyBorder="1" applyAlignment="1">
      <alignment horizontal="left"/>
    </xf>
    <xf numFmtId="0" fontId="0" fillId="0" borderId="0" xfId="0" applyAlignment="1">
      <alignment horizontal="left"/>
    </xf>
    <xf numFmtId="0" fontId="1" fillId="0" borderId="6" xfId="0" applyFont="1" applyBorder="1" applyAlignment="1">
      <alignment horizontal="center"/>
    </xf>
    <xf numFmtId="0" fontId="1" fillId="0" borderId="0" xfId="0" applyFont="1" applyAlignment="1">
      <alignment horizontal="center"/>
    </xf>
    <xf numFmtId="0" fontId="0" fillId="0" borderId="6" xfId="0" applyBorder="1" applyAlignment="1">
      <alignment horizontal="right"/>
    </xf>
    <xf numFmtId="0" fontId="0" fillId="0" borderId="0" xfId="0" applyAlignment="1">
      <alignment horizontal="right"/>
    </xf>
    <xf numFmtId="0" fontId="3" fillId="7" borderId="3" xfId="0" applyFont="1" applyFill="1" applyBorder="1" applyAlignment="1">
      <alignment horizontal="left" wrapText="1"/>
    </xf>
    <xf numFmtId="0" fontId="3" fillId="7" borderId="4" xfId="0" applyFont="1" applyFill="1" applyBorder="1" applyAlignment="1">
      <alignment horizontal="left"/>
    </xf>
    <xf numFmtId="0" fontId="1" fillId="0" borderId="6"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1102995</xdr:colOff>
      <xdr:row>16</xdr:row>
      <xdr:rowOff>170498</xdr:rowOff>
    </xdr:from>
    <xdr:to>
      <xdr:col>6</xdr:col>
      <xdr:colOff>1087755</xdr:colOff>
      <xdr:row>17</xdr:row>
      <xdr:rowOff>150495</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a:off x="3693795" y="3389948"/>
          <a:ext cx="4499610" cy="1609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1123950</xdr:colOff>
      <xdr:row>14</xdr:row>
      <xdr:rowOff>0</xdr:rowOff>
    </xdr:from>
    <xdr:to>
      <xdr:col>14</xdr:col>
      <xdr:colOff>47625</xdr:colOff>
      <xdr:row>19</xdr:row>
      <xdr:rowOff>47625</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6962775" y="2743200"/>
          <a:ext cx="5391150" cy="10001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Je kan als organisator kiezen voor het invullen van de geboortedata</a:t>
          </a:r>
          <a:r>
            <a:rPr lang="nl-NL" sz="1100" baseline="0">
              <a:solidFill>
                <a:schemeClr val="dk1"/>
              </a:solidFill>
              <a:effectLst/>
              <a:latin typeface="+mn-lt"/>
              <a:ea typeface="+mn-ea"/>
              <a:cs typeface="+mn-cs"/>
            </a:rPr>
            <a:t> en het werkregime van de medewerkers op het tweede of derde tabblad van deze excel of het rechtstreeks invullen van een zelf berekende gemiddelde leeftijd in cel C19  (Dit geheel getal moet liggen tussen 20 en 60).</a:t>
          </a:r>
          <a:endParaRPr lang="nl-NL">
            <a:effectLst/>
          </a:endParaRPr>
        </a:p>
        <a:p>
          <a:r>
            <a:rPr lang="nl-NL" sz="1100" baseline="0">
              <a:solidFill>
                <a:schemeClr val="dk1"/>
              </a:solidFill>
              <a:effectLst/>
              <a:latin typeface="+mn-lt"/>
              <a:ea typeface="+mn-ea"/>
              <a:cs typeface="+mn-cs"/>
            </a:rPr>
            <a:t>Heb je veel medewerkers, dan kan je de berekening maken op het derde tabblad</a:t>
          </a:r>
          <a:endParaRPr lang="nl-NL">
            <a:effectLst/>
          </a:endParaRPr>
        </a:p>
      </xdr:txBody>
    </xdr:sp>
    <xdr:clientData/>
  </xdr:twoCellAnchor>
  <xdr:twoCellAnchor>
    <xdr:from>
      <xdr:col>6</xdr:col>
      <xdr:colOff>1076325</xdr:colOff>
      <xdr:row>19</xdr:row>
      <xdr:rowOff>104775</xdr:rowOff>
    </xdr:from>
    <xdr:to>
      <xdr:col>14</xdr:col>
      <xdr:colOff>400051</xdr:colOff>
      <xdr:row>22</xdr:row>
      <xdr:rowOff>152401</xdr:rowOff>
    </xdr:to>
    <xdr:sp macro="" textlink="">
      <xdr:nvSpPr>
        <xdr:cNvPr id="5" name="Tekstvak 4">
          <a:extLst>
            <a:ext uri="{FF2B5EF4-FFF2-40B4-BE49-F238E27FC236}">
              <a16:creationId xmlns:a16="http://schemas.microsoft.com/office/drawing/2014/main" id="{00000000-0008-0000-0000-000005000000}"/>
            </a:ext>
          </a:extLst>
        </xdr:cNvPr>
        <xdr:cNvSpPr txBox="1"/>
      </xdr:nvSpPr>
      <xdr:spPr>
        <a:xfrm>
          <a:off x="6915150" y="3800475"/>
          <a:ext cx="5791201" cy="62865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Geef hier de</a:t>
          </a:r>
          <a:r>
            <a:rPr lang="nl-NL" sz="1100" baseline="0"/>
            <a:t> gemiddelde leeftijd op die Opgroeien berekende voor groepsopvang voor 2024. Was je toen nog niet actief als organisator, dan laat je de lijn gewoon leeg.</a:t>
          </a:r>
          <a:endParaRPr lang="nl-NL" sz="1100"/>
        </a:p>
      </xdr:txBody>
    </xdr:sp>
    <xdr:clientData/>
  </xdr:twoCellAnchor>
  <xdr:twoCellAnchor>
    <xdr:from>
      <xdr:col>2</xdr:col>
      <xdr:colOff>1112521</xdr:colOff>
      <xdr:row>18</xdr:row>
      <xdr:rowOff>103822</xdr:rowOff>
    </xdr:from>
    <xdr:to>
      <xdr:col>6</xdr:col>
      <xdr:colOff>1085850</xdr:colOff>
      <xdr:row>20</xdr:row>
      <xdr:rowOff>62865</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703321" y="3685222"/>
          <a:ext cx="4488179" cy="3305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35</xdr:row>
      <xdr:rowOff>76201</xdr:rowOff>
    </xdr:from>
    <xdr:to>
      <xdr:col>7</xdr:col>
      <xdr:colOff>371475</xdr:colOff>
      <xdr:row>37</xdr:row>
      <xdr:rowOff>152401</xdr:rowOff>
    </xdr:to>
    <xdr:sp macro="" textlink="">
      <xdr:nvSpPr>
        <xdr:cNvPr id="4" name="Tekstvak 3">
          <a:extLst>
            <a:ext uri="{FF2B5EF4-FFF2-40B4-BE49-F238E27FC236}">
              <a16:creationId xmlns:a16="http://schemas.microsoft.com/office/drawing/2014/main" id="{00000000-0008-0000-0100-000004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C34</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5" name="Rechte verbindingslijn met pijl 4">
          <a:extLst>
            <a:ext uri="{FF2B5EF4-FFF2-40B4-BE49-F238E27FC236}">
              <a16:creationId xmlns:a16="http://schemas.microsoft.com/office/drawing/2014/main" id="{00000000-0008-0000-0100-000005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35</xdr:row>
      <xdr:rowOff>76201</xdr:rowOff>
    </xdr:from>
    <xdr:to>
      <xdr:col>7</xdr:col>
      <xdr:colOff>371475</xdr:colOff>
      <xdr:row>37</xdr:row>
      <xdr:rowOff>152401</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C34</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"saldoberekening meerdere CAP. WIJZ" in cel C34</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"Berekening" in cel C34</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9"/>
  <sheetViews>
    <sheetView tabSelected="1" zoomScaleNormal="100" zoomScaleSheetLayoutView="100" workbookViewId="0">
      <selection activeCell="G6" sqref="G6"/>
    </sheetView>
  </sheetViews>
  <sheetFormatPr defaultColWidth="9.109375" defaultRowHeight="14.4" x14ac:dyDescent="0.3"/>
  <cols>
    <col min="1" max="1" width="19.6640625" style="8" customWidth="1"/>
    <col min="2" max="2" width="21.6640625" style="8" customWidth="1"/>
    <col min="3" max="3" width="16.109375" style="8" customWidth="1"/>
    <col min="4" max="4" width="16.5546875" style="8" customWidth="1"/>
    <col min="5" max="5" width="16.6640625" style="8" customWidth="1"/>
    <col min="6" max="6" width="16.33203125" style="8" customWidth="1"/>
    <col min="7" max="7" width="22.88671875" style="8" customWidth="1"/>
    <col min="8" max="8" width="16.88671875" style="8" customWidth="1"/>
    <col min="9" max="9" width="22.88671875" style="8" customWidth="1"/>
    <col min="10" max="10" width="18.5546875" style="8" customWidth="1"/>
    <col min="11" max="16384" width="9.109375" style="8"/>
  </cols>
  <sheetData>
    <row r="1" spans="1:9" ht="42.6" customHeight="1" x14ac:dyDescent="0.45">
      <c r="A1" s="97" t="s">
        <v>94</v>
      </c>
      <c r="B1" s="98"/>
      <c r="C1" s="98"/>
      <c r="D1" s="98"/>
      <c r="E1" s="98"/>
      <c r="F1" s="98"/>
      <c r="G1" s="98"/>
      <c r="H1" s="14">
        <v>366</v>
      </c>
      <c r="I1" s="15"/>
    </row>
    <row r="2" spans="1:9" x14ac:dyDescent="0.3">
      <c r="A2" s="16"/>
      <c r="B2"/>
      <c r="C2"/>
      <c r="D2" s="17"/>
      <c r="E2"/>
      <c r="F2"/>
      <c r="G2"/>
      <c r="H2"/>
      <c r="I2" s="18"/>
    </row>
    <row r="3" spans="1:9" ht="18" x14ac:dyDescent="0.35">
      <c r="A3" s="19" t="s">
        <v>0</v>
      </c>
      <c r="B3" s="20"/>
      <c r="C3" s="21" t="s">
        <v>1</v>
      </c>
      <c r="D3" s="22">
        <v>45292</v>
      </c>
      <c r="E3" s="23">
        <v>45443</v>
      </c>
      <c r="F3" s="87">
        <f>Subsidiebedragen!B2</f>
        <v>4039.88</v>
      </c>
      <c r="G3" s="20"/>
      <c r="H3" s="20"/>
      <c r="I3" s="24"/>
    </row>
    <row r="4" spans="1:9" ht="18" x14ac:dyDescent="0.35">
      <c r="A4" s="19"/>
      <c r="B4" s="20"/>
      <c r="C4" s="21"/>
      <c r="D4" s="22">
        <v>45444</v>
      </c>
      <c r="E4" s="23">
        <v>45657</v>
      </c>
      <c r="F4" s="87">
        <f>Subsidiebedragen!C2</f>
        <v>4108.5600000000004</v>
      </c>
      <c r="G4" s="20"/>
      <c r="H4" s="20"/>
      <c r="I4" s="24"/>
    </row>
    <row r="5" spans="1:9" x14ac:dyDescent="0.3">
      <c r="A5" s="93" t="s">
        <v>2</v>
      </c>
      <c r="B5" s="94"/>
      <c r="C5" s="25"/>
      <c r="D5"/>
      <c r="E5" s="26"/>
      <c r="F5"/>
      <c r="G5"/>
      <c r="H5"/>
      <c r="I5" s="18"/>
    </row>
    <row r="6" spans="1:9" x14ac:dyDescent="0.3">
      <c r="A6" s="27" t="s">
        <v>3</v>
      </c>
      <c r="B6" s="28" t="s">
        <v>4</v>
      </c>
      <c r="C6" s="28" t="s">
        <v>5</v>
      </c>
      <c r="D6" s="28" t="s">
        <v>87</v>
      </c>
      <c r="E6" s="28" t="s">
        <v>6</v>
      </c>
      <c r="F6" s="28" t="s">
        <v>7</v>
      </c>
      <c r="G6"/>
      <c r="H6"/>
      <c r="I6" s="18"/>
    </row>
    <row r="7" spans="1:9" x14ac:dyDescent="0.3">
      <c r="A7" s="29">
        <v>45292</v>
      </c>
      <c r="B7" s="30">
        <v>45657</v>
      </c>
      <c r="C7" s="31">
        <f>IF(OR(A7="",B7=""),0,(IF((_xlfn.DAYS(MIN($E$3,B7),MAX($D$3,A7))+1)&lt;0,0,(_xlfn.DAYS(MIN($E$3,B7),MAX($D$3,A7))+1))))</f>
        <v>152</v>
      </c>
      <c r="D7" s="31">
        <f>IF(OR(A7="",B7=""),0,(IF(_xlfn.DAYS(MIN($E$4,B7),MAX($D$4,A7))+1&lt;0,0,(_xlfn.DAYS(MIN($E$4,B7),MAX($D$4,A7))+1))))</f>
        <v>214</v>
      </c>
      <c r="E7" s="32">
        <v>0</v>
      </c>
      <c r="F7" s="7">
        <f>(E7*$F$3*C7/H1)+(E7*$F$4*D7/H1)</f>
        <v>0</v>
      </c>
      <c r="G7"/>
      <c r="H7"/>
      <c r="I7" s="18"/>
    </row>
    <row r="8" spans="1:9" x14ac:dyDescent="0.3">
      <c r="A8" s="29"/>
      <c r="B8" s="30"/>
      <c r="C8" s="31">
        <f t="shared" ref="C8:C10" si="0">IF(OR(A8="",B8=""),0,(IF((_xlfn.DAYS(MIN($E$3,B8),MAX($D$3,A8))+1)&lt;0,0,(_xlfn.DAYS(MIN($E$3,B8),MAX($D$3,A8))+1))))</f>
        <v>0</v>
      </c>
      <c r="D8" s="31"/>
      <c r="E8" s="32">
        <v>0</v>
      </c>
      <c r="F8" s="7">
        <f>(E8*$F$3*C8/$H$1)+(E8*$F$4*D8/$H$1)</f>
        <v>0</v>
      </c>
      <c r="G8"/>
      <c r="H8"/>
      <c r="I8" s="18"/>
    </row>
    <row r="9" spans="1:9" x14ac:dyDescent="0.3">
      <c r="A9" s="29"/>
      <c r="B9" s="30"/>
      <c r="C9" s="31">
        <f t="shared" si="0"/>
        <v>0</v>
      </c>
      <c r="D9" s="31"/>
      <c r="E9" s="32">
        <v>0</v>
      </c>
      <c r="F9" s="7">
        <f>(E9*$F$3*C9/$H$1)+(E9*$F$4*D9/$H$1)</f>
        <v>0</v>
      </c>
      <c r="G9"/>
      <c r="H9"/>
      <c r="I9" s="18"/>
    </row>
    <row r="10" spans="1:9" x14ac:dyDescent="0.3">
      <c r="A10" s="29"/>
      <c r="B10" s="30"/>
      <c r="C10" s="31">
        <f t="shared" si="0"/>
        <v>0</v>
      </c>
      <c r="D10" s="31"/>
      <c r="E10" s="32">
        <v>0</v>
      </c>
      <c r="F10" s="7">
        <f>(E10*$F$3*C10/$H$1)+(E10*$F$4*D10/$H$1)</f>
        <v>0</v>
      </c>
      <c r="G10"/>
      <c r="H10"/>
      <c r="I10" s="18"/>
    </row>
    <row r="11" spans="1:9" x14ac:dyDescent="0.3">
      <c r="A11" s="16"/>
      <c r="B11"/>
      <c r="C11"/>
      <c r="D11"/>
      <c r="E11"/>
      <c r="F11" s="28" t="s">
        <v>8</v>
      </c>
      <c r="G11" s="28" t="s">
        <v>9</v>
      </c>
      <c r="H11" s="28" t="s">
        <v>10</v>
      </c>
      <c r="I11" s="18"/>
    </row>
    <row r="12" spans="1:9" x14ac:dyDescent="0.3">
      <c r="A12" s="16"/>
      <c r="B12"/>
      <c r="C12"/>
      <c r="D12"/>
      <c r="E12"/>
      <c r="F12" s="7">
        <f>ROUND(SUM(F7:F11),2)</f>
        <v>0</v>
      </c>
      <c r="G12" s="32"/>
      <c r="H12" s="33">
        <f>F12-G12</f>
        <v>0</v>
      </c>
      <c r="I12" s="18"/>
    </row>
    <row r="13" spans="1:9" x14ac:dyDescent="0.3">
      <c r="A13" s="16"/>
      <c r="B13"/>
      <c r="C13"/>
      <c r="D13"/>
      <c r="E13"/>
      <c r="F13"/>
      <c r="G13"/>
      <c r="H13"/>
      <c r="I13" s="18"/>
    </row>
    <row r="14" spans="1:9" s="10" customFormat="1" ht="18" x14ac:dyDescent="0.35">
      <c r="A14" s="19" t="s">
        <v>11</v>
      </c>
      <c r="B14" s="34"/>
      <c r="C14" s="34"/>
      <c r="D14" s="34"/>
      <c r="E14" s="34"/>
      <c r="F14" s="34"/>
      <c r="G14" s="34"/>
      <c r="H14" s="34"/>
      <c r="I14" s="35"/>
    </row>
    <row r="15" spans="1:9" x14ac:dyDescent="0.3">
      <c r="A15" s="16"/>
      <c r="B15"/>
      <c r="C15"/>
      <c r="D15"/>
      <c r="E15"/>
      <c r="F15"/>
      <c r="G15"/>
      <c r="H15"/>
      <c r="I15" s="18"/>
    </row>
    <row r="16" spans="1:9" s="9" customFormat="1" x14ac:dyDescent="0.3">
      <c r="A16" s="36" t="s">
        <v>12</v>
      </c>
      <c r="B16" s="3"/>
      <c r="C16" s="4"/>
      <c r="D16" s="4"/>
      <c r="E16" s="3"/>
      <c r="F16" s="3"/>
      <c r="G16" s="3"/>
      <c r="H16" s="3"/>
      <c r="I16" s="37"/>
    </row>
    <row r="17" spans="1:9" x14ac:dyDescent="0.3">
      <c r="A17" s="16"/>
      <c r="B17"/>
      <c r="C17"/>
      <c r="D17"/>
      <c r="E17"/>
      <c r="F17"/>
      <c r="G17"/>
      <c r="H17"/>
      <c r="I17" s="18"/>
    </row>
    <row r="18" spans="1:9" x14ac:dyDescent="0.3">
      <c r="A18" s="38" t="s">
        <v>100</v>
      </c>
      <c r="B18" s="39"/>
      <c r="C18" s="79"/>
      <c r="D18" s="40"/>
      <c r="E18"/>
      <c r="F18"/>
      <c r="G18"/>
      <c r="H18"/>
      <c r="I18" s="18"/>
    </row>
    <row r="19" spans="1:9" x14ac:dyDescent="0.3">
      <c r="A19" s="38" t="s">
        <v>101</v>
      </c>
      <c r="B19" s="39"/>
      <c r="C19" s="79"/>
      <c r="D19" s="40"/>
      <c r="E19"/>
      <c r="F19"/>
      <c r="G19"/>
      <c r="H19"/>
      <c r="I19" s="18"/>
    </row>
    <row r="20" spans="1:9" ht="15" thickBot="1" x14ac:dyDescent="0.35">
      <c r="A20" s="38" t="s">
        <v>13</v>
      </c>
      <c r="B20" s="39"/>
      <c r="C20" s="11">
        <f>ROUNDDOWN(IF(C19="",C18,1/2*(C18+C19)),0)</f>
        <v>0</v>
      </c>
      <c r="D20" s="12"/>
      <c r="E20"/>
      <c r="F20"/>
      <c r="G20"/>
      <c r="H20"/>
      <c r="I20" s="18"/>
    </row>
    <row r="21" spans="1:9" x14ac:dyDescent="0.3">
      <c r="A21" s="38"/>
      <c r="B21" s="39"/>
      <c r="C21" s="40"/>
      <c r="D21" s="40"/>
      <c r="E21"/>
      <c r="F21"/>
      <c r="G21"/>
      <c r="H21"/>
      <c r="I21" s="18"/>
    </row>
    <row r="22" spans="1:9" x14ac:dyDescent="0.3">
      <c r="A22" s="41"/>
      <c r="B22" s="42"/>
      <c r="C22"/>
      <c r="D22"/>
      <c r="E22"/>
      <c r="F22"/>
      <c r="G22"/>
      <c r="H22"/>
      <c r="I22" s="18"/>
    </row>
    <row r="23" spans="1:9" s="9" customFormat="1" x14ac:dyDescent="0.3">
      <c r="A23" s="36" t="s">
        <v>14</v>
      </c>
      <c r="B23" s="3"/>
      <c r="C23" s="4"/>
      <c r="D23" s="4"/>
      <c r="E23" s="3"/>
      <c r="F23" s="3"/>
      <c r="G23" s="3"/>
      <c r="H23" s="3"/>
      <c r="I23" s="37"/>
    </row>
    <row r="24" spans="1:9" s="13" customFormat="1" x14ac:dyDescent="0.3">
      <c r="A24" s="43"/>
      <c r="B24" s="44"/>
      <c r="C24" s="44"/>
      <c r="D24" s="44"/>
      <c r="E24" s="44" t="s">
        <v>15</v>
      </c>
      <c r="F24" s="44" t="s">
        <v>16</v>
      </c>
      <c r="G24" s="44" t="s">
        <v>17</v>
      </c>
      <c r="H24" s="44"/>
      <c r="I24" s="45"/>
    </row>
    <row r="25" spans="1:9" x14ac:dyDescent="0.3">
      <c r="A25" s="46" t="s">
        <v>18</v>
      </c>
      <c r="B25" s="47" t="s">
        <v>19</v>
      </c>
      <c r="C25" s="48">
        <v>45292</v>
      </c>
      <c r="D25" s="48">
        <v>45443</v>
      </c>
      <c r="E25" s="49">
        <f>Subsidiebedragen!B3</f>
        <v>4392.22</v>
      </c>
      <c r="F25" s="49">
        <f>Subsidiebedragen!B4</f>
        <v>116.92</v>
      </c>
      <c r="G25" s="49">
        <f>E25+(($C$20-20)*F25)</f>
        <v>2053.8200000000002</v>
      </c>
      <c r="H25" s="47"/>
      <c r="I25" s="50"/>
    </row>
    <row r="26" spans="1:9" x14ac:dyDescent="0.3">
      <c r="A26" s="46"/>
      <c r="B26" s="47"/>
      <c r="C26" s="48">
        <v>45444</v>
      </c>
      <c r="D26" s="48">
        <v>45657</v>
      </c>
      <c r="E26" s="49">
        <f>Subsidiebedragen!C3</f>
        <v>4466.8900000000003</v>
      </c>
      <c r="F26" s="49">
        <f>Subsidiebedragen!C4</f>
        <v>118.91</v>
      </c>
      <c r="G26" s="49">
        <f>E26+(($C$20-20)*F26)</f>
        <v>2088.6900000000005</v>
      </c>
      <c r="H26" s="47"/>
      <c r="I26" s="50"/>
    </row>
    <row r="27" spans="1:9" x14ac:dyDescent="0.3">
      <c r="A27" s="93" t="s">
        <v>2</v>
      </c>
      <c r="B27" s="94"/>
      <c r="C27" s="25"/>
      <c r="D27" s="25"/>
      <c r="E27"/>
      <c r="F27"/>
      <c r="G27"/>
      <c r="H27"/>
      <c r="I27" s="18"/>
    </row>
    <row r="28" spans="1:9" x14ac:dyDescent="0.3">
      <c r="A28" s="27" t="s">
        <v>3</v>
      </c>
      <c r="B28" s="28" t="s">
        <v>4</v>
      </c>
      <c r="C28" s="28" t="s">
        <v>5</v>
      </c>
      <c r="D28" s="28" t="s">
        <v>87</v>
      </c>
      <c r="E28" s="28" t="s">
        <v>20</v>
      </c>
      <c r="F28" s="28" t="s">
        <v>7</v>
      </c>
      <c r="G28" s="51" t="s">
        <v>21</v>
      </c>
      <c r="H28" s="52" t="s">
        <v>91</v>
      </c>
      <c r="I28" s="18"/>
    </row>
    <row r="29" spans="1:9" x14ac:dyDescent="0.3">
      <c r="A29" s="29">
        <v>45292</v>
      </c>
      <c r="B29" s="30">
        <v>45657</v>
      </c>
      <c r="C29" s="31">
        <f>IF(OR(A29="",B29=""),0,(IF((_xlfn.DAYS(MIN($E$3,B29),MAX($D$3,A29))+1)&lt;0,0,(_xlfn.DAYS(MIN($E$3,B29),MAX($D$3,A29))+1))))</f>
        <v>152</v>
      </c>
      <c r="D29" s="31">
        <f>IF(OR(A7="",B7=""),0,(IF(_xlfn.DAYS(MIN($E$4,B7),MAX($D$4,A7))+1&lt;0,0,(_xlfn.DAYS(MIN($E$4,B7),MAX($D$4,A7))+1))))</f>
        <v>214</v>
      </c>
      <c r="E29" s="32">
        <v>0</v>
      </c>
      <c r="F29" s="7">
        <f>(E29*$G$25*C29/$H$1)+(E29*$G$26*D29/$H$1)</f>
        <v>0</v>
      </c>
      <c r="G29" s="52">
        <f>(220*E29*C29/H1)</f>
        <v>0</v>
      </c>
      <c r="H29" s="52">
        <f>220*D29*E29/$H$1</f>
        <v>0</v>
      </c>
      <c r="I29" s="18"/>
    </row>
    <row r="30" spans="1:9" x14ac:dyDescent="0.3">
      <c r="A30" s="29"/>
      <c r="B30" s="30"/>
      <c r="C30" s="31">
        <f>IF(OR(A30="",B30=""),0,(IF((_xlfn.DAYS(MIN($E$3,B30),MAX($D$3,A30))+1)&lt;0,0,(_xlfn.DAYS(MIN($E$3,B30),MAX($D$3,A30))+1))))</f>
        <v>0</v>
      </c>
      <c r="D30" s="31"/>
      <c r="E30" s="32">
        <v>0</v>
      </c>
      <c r="F30" s="7">
        <f>(E30*$G$25*C30/$H$1)+(E30*$G$26*D30/$H$1)</f>
        <v>0</v>
      </c>
      <c r="G30" s="52">
        <f>(220*E30*C30/H1)</f>
        <v>0</v>
      </c>
      <c r="H30" s="52">
        <f t="shared" ref="H30:H32" si="1">220*D30*E30/$H$1</f>
        <v>0</v>
      </c>
      <c r="I30" s="18"/>
    </row>
    <row r="31" spans="1:9" x14ac:dyDescent="0.3">
      <c r="A31" s="29"/>
      <c r="B31" s="30"/>
      <c r="C31" s="31">
        <f>IF(OR(A31="",B31=""),0,(IF((_xlfn.DAYS(MIN($E$3,B31),MAX($D$3,A31))+1)&lt;0,0,(_xlfn.DAYS(MIN($E$3,B31),MAX($D$3,A31))+1))))</f>
        <v>0</v>
      </c>
      <c r="D31" s="31"/>
      <c r="E31" s="32">
        <v>0</v>
      </c>
      <c r="F31" s="7">
        <f t="shared" ref="F31:F32" si="2">(E31*$G$25*C31/$H$1)+(E31*$G$26*D31/$H$1)</f>
        <v>0</v>
      </c>
      <c r="G31" s="52">
        <f>(220*E31*C31/H1)</f>
        <v>0</v>
      </c>
      <c r="H31" s="52">
        <f t="shared" si="1"/>
        <v>0</v>
      </c>
      <c r="I31" s="18"/>
    </row>
    <row r="32" spans="1:9" x14ac:dyDescent="0.3">
      <c r="A32" s="29"/>
      <c r="B32" s="30"/>
      <c r="C32" s="31">
        <f>IF(OR(A32="",B32=""),0,(IF((_xlfn.DAYS(MIN($E$3,B32),MAX($D$3,A32))+1)&lt;0,0,(_xlfn.DAYS(MIN($E$3,B32),MAX($D$3,A32))+1))))</f>
        <v>0</v>
      </c>
      <c r="D32" s="31"/>
      <c r="E32" s="32">
        <v>0</v>
      </c>
      <c r="F32" s="7">
        <f t="shared" si="2"/>
        <v>0</v>
      </c>
      <c r="G32" s="52">
        <f>(220*E32*C32/H1)</f>
        <v>0</v>
      </c>
      <c r="H32" s="52">
        <f t="shared" si="1"/>
        <v>0</v>
      </c>
      <c r="I32" s="18"/>
    </row>
    <row r="33" spans="1:9" x14ac:dyDescent="0.3">
      <c r="A33"/>
      <c r="B33"/>
      <c r="C33"/>
      <c r="D33"/>
      <c r="E33"/>
      <c r="F33" s="7"/>
      <c r="G33" s="52">
        <f>SUM(G29:G32)</f>
        <v>0</v>
      </c>
      <c r="H33" s="52">
        <f>SUM(H29:H32)</f>
        <v>0</v>
      </c>
      <c r="I33" s="18"/>
    </row>
    <row r="34" spans="1:9" x14ac:dyDescent="0.3">
      <c r="A34" s="16"/>
      <c r="B34"/>
      <c r="C34"/>
      <c r="D34"/>
      <c r="E34"/>
      <c r="F34" s="28" t="s">
        <v>8</v>
      </c>
      <c r="G34" s="28" t="s">
        <v>93</v>
      </c>
      <c r="H34" s="28" t="s">
        <v>10</v>
      </c>
      <c r="I34" s="18"/>
    </row>
    <row r="35" spans="1:9" x14ac:dyDescent="0.3">
      <c r="A35" s="16"/>
      <c r="B35"/>
      <c r="C35"/>
      <c r="D35"/>
      <c r="E35"/>
      <c r="F35" s="7">
        <f>ROUND(SUM(F29:F34),2)</f>
        <v>0</v>
      </c>
      <c r="G35" s="53"/>
      <c r="H35" s="33">
        <f>F35-G35</f>
        <v>0</v>
      </c>
      <c r="I35" s="18"/>
    </row>
    <row r="36" spans="1:9" x14ac:dyDescent="0.3">
      <c r="A36" s="16"/>
      <c r="B36"/>
      <c r="C36"/>
      <c r="D36"/>
      <c r="E36" s="54"/>
      <c r="F36" s="54"/>
      <c r="G36"/>
      <c r="H36"/>
      <c r="I36" s="18"/>
    </row>
    <row r="37" spans="1:9" x14ac:dyDescent="0.3">
      <c r="A37" s="16"/>
      <c r="B37"/>
      <c r="C37"/>
      <c r="D37"/>
      <c r="E37"/>
      <c r="F37"/>
      <c r="G37"/>
      <c r="H37"/>
      <c r="I37" s="18"/>
    </row>
    <row r="38" spans="1:9" s="9" customFormat="1" x14ac:dyDescent="0.3">
      <c r="A38" s="36" t="s">
        <v>22</v>
      </c>
      <c r="B38" s="3"/>
      <c r="C38" s="55" t="s">
        <v>23</v>
      </c>
      <c r="D38" s="55">
        <v>45292</v>
      </c>
      <c r="E38" s="56">
        <v>45443</v>
      </c>
      <c r="F38" s="57">
        <f>Subsidiebedragen!B7</f>
        <v>28.61</v>
      </c>
      <c r="G38" s="3"/>
      <c r="H38" s="3"/>
      <c r="I38" s="37"/>
    </row>
    <row r="39" spans="1:9" s="9" customFormat="1" x14ac:dyDescent="0.3">
      <c r="A39" s="36"/>
      <c r="B39" s="3"/>
      <c r="C39" s="55"/>
      <c r="D39" s="55">
        <v>45444</v>
      </c>
      <c r="E39" s="56">
        <v>45657</v>
      </c>
      <c r="F39" s="57">
        <f>Subsidiebedragen!C7</f>
        <v>29.1</v>
      </c>
      <c r="G39" s="3"/>
      <c r="H39" s="3"/>
      <c r="I39" s="37"/>
    </row>
    <row r="40" spans="1:9" ht="27.75" customHeight="1" x14ac:dyDescent="0.3">
      <c r="A40" s="99" t="s">
        <v>24</v>
      </c>
      <c r="B40" s="100"/>
      <c r="C40" s="100"/>
      <c r="D40" s="58" t="s">
        <v>98</v>
      </c>
      <c r="E40" s="58" t="s">
        <v>99</v>
      </c>
      <c r="F40" s="54" t="s">
        <v>89</v>
      </c>
      <c r="G40" s="54" t="s">
        <v>90</v>
      </c>
      <c r="H40" t="s">
        <v>25</v>
      </c>
      <c r="I40" s="18" t="s">
        <v>88</v>
      </c>
    </row>
    <row r="41" spans="1:9" x14ac:dyDescent="0.3">
      <c r="A41" s="91" t="s">
        <v>26</v>
      </c>
      <c r="B41" s="92"/>
      <c r="C41" s="92"/>
      <c r="D41" s="59">
        <v>0</v>
      </c>
      <c r="E41" s="59">
        <v>0</v>
      </c>
      <c r="F41" s="60">
        <f>D41*0.6</f>
        <v>0</v>
      </c>
      <c r="G41" s="60">
        <f>E41*0.6</f>
        <v>0</v>
      </c>
      <c r="H41">
        <f>F41*$F$38</f>
        <v>0</v>
      </c>
      <c r="I41" s="18">
        <f>G41*$F$39</f>
        <v>0</v>
      </c>
    </row>
    <row r="42" spans="1:9" x14ac:dyDescent="0.3">
      <c r="A42" s="91" t="s">
        <v>27</v>
      </c>
      <c r="B42" s="92"/>
      <c r="C42" s="92"/>
      <c r="D42" s="59">
        <v>0</v>
      </c>
      <c r="E42" s="59">
        <v>0</v>
      </c>
      <c r="F42" s="60">
        <f>D42</f>
        <v>0</v>
      </c>
      <c r="G42" s="60">
        <f>E42</f>
        <v>0</v>
      </c>
      <c r="H42">
        <f t="shared" ref="H42:H47" si="3">F42*$F$38</f>
        <v>0</v>
      </c>
      <c r="I42" s="18">
        <f t="shared" ref="I42:I47" si="4">G42*$F$39</f>
        <v>0</v>
      </c>
    </row>
    <row r="43" spans="1:9" x14ac:dyDescent="0.3">
      <c r="A43" s="91" t="s">
        <v>28</v>
      </c>
      <c r="B43" s="92"/>
      <c r="C43" s="92"/>
      <c r="D43" s="59">
        <v>0</v>
      </c>
      <c r="E43" s="59">
        <v>0</v>
      </c>
      <c r="F43" s="60">
        <f>D43</f>
        <v>0</v>
      </c>
      <c r="G43" s="60">
        <f>E43</f>
        <v>0</v>
      </c>
      <c r="H43">
        <f t="shared" si="3"/>
        <v>0</v>
      </c>
      <c r="I43" s="18">
        <f t="shared" si="4"/>
        <v>0</v>
      </c>
    </row>
    <row r="44" spans="1:9" x14ac:dyDescent="0.3">
      <c r="A44" s="91" t="s">
        <v>29</v>
      </c>
      <c r="B44" s="92"/>
      <c r="C44" s="92"/>
      <c r="D44" s="59">
        <v>0</v>
      </c>
      <c r="E44" s="59">
        <v>0</v>
      </c>
      <c r="F44" s="60">
        <f>D44*0.4</f>
        <v>0</v>
      </c>
      <c r="G44" s="60">
        <f>E44*0.4</f>
        <v>0</v>
      </c>
      <c r="H44">
        <f t="shared" si="3"/>
        <v>0</v>
      </c>
      <c r="I44" s="18">
        <f t="shared" si="4"/>
        <v>0</v>
      </c>
    </row>
    <row r="45" spans="1:9" x14ac:dyDescent="0.3">
      <c r="A45" s="91" t="s">
        <v>30</v>
      </c>
      <c r="B45" s="92"/>
      <c r="C45" s="92"/>
      <c r="D45" s="59">
        <v>0</v>
      </c>
      <c r="E45" s="59">
        <v>0</v>
      </c>
      <c r="F45" s="60">
        <f t="shared" ref="F45" si="5">D45*0.6</f>
        <v>0</v>
      </c>
      <c r="G45" s="60">
        <f>E45*0.6</f>
        <v>0</v>
      </c>
      <c r="H45">
        <f t="shared" si="3"/>
        <v>0</v>
      </c>
      <c r="I45" s="18">
        <f t="shared" si="4"/>
        <v>0</v>
      </c>
    </row>
    <row r="46" spans="1:9" x14ac:dyDescent="0.3">
      <c r="A46" s="91" t="s">
        <v>31</v>
      </c>
      <c r="B46" s="92"/>
      <c r="C46" s="92"/>
      <c r="D46" s="59">
        <v>0</v>
      </c>
      <c r="E46" s="59">
        <v>0</v>
      </c>
      <c r="F46" s="60">
        <f>D46</f>
        <v>0</v>
      </c>
      <c r="G46" s="60">
        <f>E46</f>
        <v>0</v>
      </c>
      <c r="H46">
        <f t="shared" si="3"/>
        <v>0</v>
      </c>
      <c r="I46" s="18">
        <f t="shared" si="4"/>
        <v>0</v>
      </c>
    </row>
    <row r="47" spans="1:9" x14ac:dyDescent="0.3">
      <c r="A47" s="91" t="s">
        <v>32</v>
      </c>
      <c r="B47" s="92"/>
      <c r="C47" s="92"/>
      <c r="D47" s="59">
        <v>0</v>
      </c>
      <c r="E47" s="59">
        <v>0</v>
      </c>
      <c r="F47" s="60">
        <f>D47</f>
        <v>0</v>
      </c>
      <c r="G47" s="60">
        <f>E47</f>
        <v>0</v>
      </c>
      <c r="H47">
        <f t="shared" si="3"/>
        <v>0</v>
      </c>
      <c r="I47" s="18">
        <f t="shared" si="4"/>
        <v>0</v>
      </c>
    </row>
    <row r="48" spans="1:9" x14ac:dyDescent="0.3">
      <c r="A48" s="16"/>
      <c r="B48"/>
      <c r="C48"/>
      <c r="D48"/>
      <c r="E48" s="28" t="s">
        <v>33</v>
      </c>
      <c r="F48" s="61">
        <f>SUM(F41:F47)</f>
        <v>0</v>
      </c>
      <c r="G48" s="61">
        <f>SUM(G41:G47)</f>
        <v>0</v>
      </c>
      <c r="H48" s="28">
        <f>SUM(H41:H47)</f>
        <v>0</v>
      </c>
      <c r="I48" s="89">
        <f>SUM(I41:I47)</f>
        <v>0</v>
      </c>
    </row>
    <row r="49" spans="1:9" x14ac:dyDescent="0.3">
      <c r="A49" s="16"/>
      <c r="B49"/>
      <c r="C49"/>
      <c r="D49"/>
      <c r="E49" s="44"/>
      <c r="F49" s="44"/>
      <c r="G49" s="44"/>
      <c r="H49"/>
      <c r="I49" s="18"/>
    </row>
    <row r="50" spans="1:9" x14ac:dyDescent="0.3">
      <c r="A50" s="95" t="s">
        <v>34</v>
      </c>
      <c r="B50" s="96"/>
      <c r="C50" s="63">
        <f>((G33)*F38*120%)+(H33*F39*120%)</f>
        <v>0</v>
      </c>
      <c r="D50" s="62"/>
      <c r="E50"/>
      <c r="F50"/>
      <c r="G50"/>
      <c r="H50"/>
      <c r="I50" s="18"/>
    </row>
    <row r="51" spans="1:9" x14ac:dyDescent="0.3">
      <c r="A51" s="16"/>
      <c r="B51"/>
      <c r="C51" s="77"/>
      <c r="D51"/>
      <c r="E51"/>
      <c r="F51" s="28" t="s">
        <v>35</v>
      </c>
      <c r="G51" s="28" t="s">
        <v>36</v>
      </c>
      <c r="H51" s="28" t="s">
        <v>10</v>
      </c>
      <c r="I51" s="18"/>
    </row>
    <row r="52" spans="1:9" x14ac:dyDescent="0.3">
      <c r="A52" s="16"/>
      <c r="B52"/>
      <c r="C52"/>
      <c r="D52"/>
      <c r="E52"/>
      <c r="F52" s="63">
        <f>ROUND(MIN((H48+I48),C50),2)</f>
        <v>0</v>
      </c>
      <c r="G52" s="64"/>
      <c r="H52" s="33">
        <f>F52-G52</f>
        <v>0</v>
      </c>
      <c r="I52" s="18"/>
    </row>
    <row r="53" spans="1:9" x14ac:dyDescent="0.3">
      <c r="A53" s="16"/>
      <c r="B53"/>
      <c r="C53"/>
      <c r="D53"/>
      <c r="E53"/>
      <c r="F53"/>
      <c r="G53"/>
      <c r="H53"/>
      <c r="I53" s="18"/>
    </row>
    <row r="54" spans="1:9" s="9" customFormat="1" x14ac:dyDescent="0.3">
      <c r="A54" s="36" t="s">
        <v>37</v>
      </c>
      <c r="B54" s="3"/>
      <c r="C54" s="55"/>
      <c r="D54" s="55"/>
      <c r="E54" s="57"/>
      <c r="F54" s="3"/>
      <c r="G54" s="3"/>
      <c r="H54" s="3"/>
      <c r="I54" s="37"/>
    </row>
    <row r="55" spans="1:9" x14ac:dyDescent="0.3">
      <c r="A55" s="16"/>
      <c r="B55"/>
      <c r="C55"/>
      <c r="D55"/>
      <c r="E55"/>
      <c r="F55"/>
      <c r="G55"/>
      <c r="H55"/>
      <c r="I55" s="18"/>
    </row>
    <row r="56" spans="1:9" x14ac:dyDescent="0.3">
      <c r="A56" s="91" t="s">
        <v>38</v>
      </c>
      <c r="B56" s="92"/>
      <c r="C56" s="92"/>
      <c r="D56" s="42"/>
      <c r="E56" s="64"/>
      <c r="F56"/>
      <c r="G56"/>
      <c r="H56"/>
      <c r="I56" s="18"/>
    </row>
    <row r="57" spans="1:9" x14ac:dyDescent="0.3">
      <c r="A57" s="91" t="s">
        <v>39</v>
      </c>
      <c r="B57" s="92"/>
      <c r="C57" s="92"/>
      <c r="D57" s="42"/>
      <c r="E57" t="e">
        <f>IF(C50&gt;(H48+I48),E56,((E56/(H48+I48))*C50))</f>
        <v>#DIV/0!</v>
      </c>
      <c r="F57"/>
      <c r="G57"/>
      <c r="H57"/>
      <c r="I57" s="18"/>
    </row>
    <row r="58" spans="1:9" x14ac:dyDescent="0.3">
      <c r="A58" s="16"/>
      <c r="B58"/>
      <c r="C58"/>
      <c r="D58"/>
      <c r="E58"/>
      <c r="F58" s="28" t="s">
        <v>8</v>
      </c>
      <c r="G58" s="28" t="s">
        <v>40</v>
      </c>
      <c r="H58" s="28" t="s">
        <v>10</v>
      </c>
      <c r="I58" s="18"/>
    </row>
    <row r="59" spans="1:9" x14ac:dyDescent="0.3">
      <c r="A59" s="16"/>
      <c r="B59"/>
      <c r="C59"/>
      <c r="D59"/>
      <c r="E59"/>
      <c r="F59" s="7" t="e">
        <f>ROUND(MIN(E57,E56),2)</f>
        <v>#DIV/0!</v>
      </c>
      <c r="G59" s="64"/>
      <c r="H59" s="33" t="e">
        <f>G59-F59</f>
        <v>#DIV/0!</v>
      </c>
      <c r="I59" s="18"/>
    </row>
    <row r="60" spans="1:9" x14ac:dyDescent="0.3">
      <c r="A60" s="16"/>
      <c r="B60"/>
      <c r="C60"/>
      <c r="D60"/>
      <c r="E60"/>
      <c r="F60"/>
      <c r="G60"/>
      <c r="H60"/>
      <c r="I60" s="18"/>
    </row>
    <row r="61" spans="1:9" ht="18" x14ac:dyDescent="0.35">
      <c r="A61" s="19" t="s">
        <v>41</v>
      </c>
      <c r="B61" s="20"/>
      <c r="C61" s="21" t="s">
        <v>1</v>
      </c>
      <c r="D61" s="22">
        <v>45292</v>
      </c>
      <c r="E61" s="23">
        <v>45443</v>
      </c>
      <c r="F61" s="20">
        <f>Subsidiebedragen!B9</f>
        <v>792.68</v>
      </c>
      <c r="G61" s="20"/>
      <c r="H61" s="20"/>
      <c r="I61" s="24"/>
    </row>
    <row r="62" spans="1:9" ht="18" x14ac:dyDescent="0.35">
      <c r="A62" s="19"/>
      <c r="B62" s="20"/>
      <c r="C62" s="21"/>
      <c r="D62" s="22">
        <v>45444</v>
      </c>
      <c r="E62" s="23">
        <v>45657</v>
      </c>
      <c r="F62" s="20">
        <f>Subsidiebedragen!C9</f>
        <v>806.16</v>
      </c>
      <c r="G62" s="20"/>
      <c r="H62" s="20"/>
      <c r="I62" s="24"/>
    </row>
    <row r="63" spans="1:9" x14ac:dyDescent="0.3">
      <c r="A63" s="93" t="s">
        <v>2</v>
      </c>
      <c r="B63" s="94"/>
      <c r="C63" s="25"/>
      <c r="D63"/>
      <c r="E63" s="26"/>
      <c r="F63"/>
      <c r="G63"/>
      <c r="H63"/>
      <c r="I63" s="18"/>
    </row>
    <row r="64" spans="1:9" x14ac:dyDescent="0.3">
      <c r="A64" s="27" t="s">
        <v>3</v>
      </c>
      <c r="B64" s="28" t="s">
        <v>4</v>
      </c>
      <c r="C64" s="28" t="s">
        <v>5</v>
      </c>
      <c r="D64" s="28" t="s">
        <v>87</v>
      </c>
      <c r="E64" s="28" t="s">
        <v>42</v>
      </c>
      <c r="F64" s="28" t="s">
        <v>7</v>
      </c>
      <c r="G64"/>
      <c r="H64"/>
      <c r="I64" s="18"/>
    </row>
    <row r="65" spans="1:9" x14ac:dyDescent="0.3">
      <c r="A65" s="29">
        <v>45292</v>
      </c>
      <c r="B65" s="30">
        <v>45657</v>
      </c>
      <c r="C65" s="31">
        <f>IF(OR(A65="",B65=""),0,(IF((_xlfn.DAYS(MIN($E$61,B65),MAX($D$61,A65))+1)&lt;0,0,(_xlfn.DAYS(MIN($E$61,B65),MAX($D$61,A65))+1))))</f>
        <v>152</v>
      </c>
      <c r="D65" s="31">
        <f>IF(OR(A65="",B65=""),0,(IF((_xlfn.DAYS(MIN($E$62,B65),MAX($D$62,A65))+1)&lt;0,0,(_xlfn.DAYS(MIN($E$62,B65),MAX($D$62,A65))+1))))</f>
        <v>214</v>
      </c>
      <c r="E65" s="32">
        <v>0</v>
      </c>
      <c r="F65" s="7">
        <f>(E65*$F$61*C65/$H$1)+(E65*$F$62*D65/$H$1)</f>
        <v>0</v>
      </c>
      <c r="G65"/>
      <c r="H65"/>
      <c r="I65" s="18"/>
    </row>
    <row r="66" spans="1:9" x14ac:dyDescent="0.3">
      <c r="A66" s="29"/>
      <c r="B66" s="30"/>
      <c r="C66" s="31">
        <f>IF(OR(A66="",B66=""),0,(IF((_xlfn.DAYS(MIN($E$3,B66),MAX($D$3,A66))+1)&lt;0,0,(_xlfn.DAYS(MIN($E$3,B66),MAX($D$3,A66))+1))))</f>
        <v>0</v>
      </c>
      <c r="D66" s="31"/>
      <c r="E66" s="32">
        <v>0</v>
      </c>
      <c r="F66" s="7">
        <f t="shared" ref="F66:F68" si="6">(E66*$F$61*C66/$H$1)+(E66*$F$62*D66/$H$1)</f>
        <v>0</v>
      </c>
      <c r="G66"/>
      <c r="H66"/>
      <c r="I66" s="18"/>
    </row>
    <row r="67" spans="1:9" x14ac:dyDescent="0.3">
      <c r="A67" s="29"/>
      <c r="B67" s="30"/>
      <c r="C67" s="31">
        <f>IF(OR(A67="",B67=""),0,(IF((_xlfn.DAYS(MIN($E$3,B67),MAX($D$3,A67))+1)&lt;0,0,(_xlfn.DAYS(MIN($E$3,B67),MAX($D$3,A67))+1))))</f>
        <v>0</v>
      </c>
      <c r="D67" s="31"/>
      <c r="E67" s="32">
        <v>0</v>
      </c>
      <c r="F67" s="7">
        <f t="shared" si="6"/>
        <v>0</v>
      </c>
      <c r="G67"/>
      <c r="H67"/>
      <c r="I67" s="18"/>
    </row>
    <row r="68" spans="1:9" x14ac:dyDescent="0.3">
      <c r="A68" s="29"/>
      <c r="B68" s="30"/>
      <c r="C68" s="31">
        <f>IF(OR(A68="",B68=""),0,(IF((_xlfn.DAYS(MIN($E$3,B68),MAX($D$3,A68))+1)&lt;0,0,(_xlfn.DAYS(MIN($E$3,B68),MAX($D$3,A68))+1))))</f>
        <v>0</v>
      </c>
      <c r="D68" s="31"/>
      <c r="E68" s="32">
        <v>0</v>
      </c>
      <c r="F68" s="7">
        <f t="shared" si="6"/>
        <v>0</v>
      </c>
      <c r="G68"/>
      <c r="H68"/>
      <c r="I68" s="18"/>
    </row>
    <row r="69" spans="1:9" x14ac:dyDescent="0.3">
      <c r="A69" s="16"/>
      <c r="B69"/>
      <c r="C69"/>
      <c r="D69"/>
      <c r="E69"/>
      <c r="F69" s="28" t="s">
        <v>8</v>
      </c>
      <c r="G69" s="28" t="s">
        <v>43</v>
      </c>
      <c r="H69" s="28" t="s">
        <v>10</v>
      </c>
      <c r="I69" s="18"/>
    </row>
    <row r="70" spans="1:9" x14ac:dyDescent="0.3">
      <c r="A70" s="16"/>
      <c r="B70"/>
      <c r="C70"/>
      <c r="D70"/>
      <c r="E70"/>
      <c r="F70" s="7">
        <f>ROUND(SUM(F65:F69),2)</f>
        <v>0</v>
      </c>
      <c r="G70" s="32">
        <v>0</v>
      </c>
      <c r="H70" s="33">
        <f>F70-G70</f>
        <v>0</v>
      </c>
      <c r="I70" s="18"/>
    </row>
    <row r="71" spans="1:9" ht="16.5" customHeight="1" x14ac:dyDescent="0.3">
      <c r="A71" s="16"/>
      <c r="B71"/>
      <c r="C71"/>
      <c r="D71"/>
      <c r="E71"/>
      <c r="F71"/>
      <c r="G71"/>
      <c r="H71"/>
      <c r="I71" s="18"/>
    </row>
    <row r="72" spans="1:9" x14ac:dyDescent="0.3">
      <c r="A72" s="16"/>
      <c r="B72"/>
      <c r="C72"/>
      <c r="D72"/>
      <c r="E72"/>
      <c r="F72"/>
      <c r="G72"/>
      <c r="H72"/>
      <c r="I72" s="18"/>
    </row>
    <row r="73" spans="1:9" ht="18" x14ac:dyDescent="0.35">
      <c r="A73" s="19" t="s">
        <v>44</v>
      </c>
      <c r="B73" s="20"/>
      <c r="C73" s="21" t="s">
        <v>35</v>
      </c>
      <c r="D73" s="22">
        <v>45292</v>
      </c>
      <c r="E73" s="23">
        <v>45443</v>
      </c>
      <c r="F73" s="65">
        <f>Subsidiebedragen!B10</f>
        <v>11.68</v>
      </c>
      <c r="G73" s="66">
        <f>_xlfn.DAYS(E73,D73)+1</f>
        <v>152</v>
      </c>
      <c r="H73" s="20"/>
      <c r="I73" s="24"/>
    </row>
    <row r="74" spans="1:9" ht="18" x14ac:dyDescent="0.35">
      <c r="A74" s="19"/>
      <c r="B74" s="20"/>
      <c r="C74" s="21"/>
      <c r="D74" s="22">
        <v>45444</v>
      </c>
      <c r="E74" s="23">
        <v>45657</v>
      </c>
      <c r="F74" s="65">
        <f>Subsidiebedragen!C10</f>
        <v>11.88</v>
      </c>
      <c r="G74" s="66">
        <f>_xlfn.DAYS(E74,D74)+1</f>
        <v>214</v>
      </c>
      <c r="H74" s="20"/>
      <c r="I74" s="24"/>
    </row>
    <row r="75" spans="1:9" x14ac:dyDescent="0.3">
      <c r="A75" s="16"/>
      <c r="B75"/>
      <c r="C75"/>
      <c r="D75"/>
      <c r="E75"/>
      <c r="F75"/>
      <c r="G75"/>
      <c r="H75"/>
      <c r="I75" s="18"/>
    </row>
    <row r="76" spans="1:9" x14ac:dyDescent="0.3">
      <c r="A76" s="91" t="s">
        <v>45</v>
      </c>
      <c r="B76" s="92"/>
      <c r="C76" s="92"/>
      <c r="D76" s="92"/>
      <c r="E76" s="92"/>
      <c r="F76" s="67">
        <v>0</v>
      </c>
      <c r="G76"/>
      <c r="H76"/>
      <c r="I76" s="18"/>
    </row>
    <row r="77" spans="1:9" x14ac:dyDescent="0.3">
      <c r="A77" s="16"/>
      <c r="B77"/>
      <c r="C77"/>
      <c r="D77"/>
      <c r="E77"/>
      <c r="F77"/>
      <c r="G77"/>
      <c r="H77"/>
      <c r="I77" s="18"/>
    </row>
    <row r="78" spans="1:9" x14ac:dyDescent="0.3">
      <c r="A78" s="16"/>
      <c r="B78"/>
      <c r="C78"/>
      <c r="D78"/>
      <c r="E78"/>
      <c r="F78" s="28" t="s">
        <v>8</v>
      </c>
      <c r="G78" s="28"/>
      <c r="H78" s="28" t="s">
        <v>10</v>
      </c>
      <c r="I78" s="18"/>
    </row>
    <row r="79" spans="1:9" x14ac:dyDescent="0.3">
      <c r="A79" s="16"/>
      <c r="B79"/>
      <c r="C79"/>
      <c r="D79"/>
      <c r="E79"/>
      <c r="F79" s="7">
        <f>ROUND((F76*F73*G73/H1+(F76*F74*G74/$H$1)),2)</f>
        <v>0</v>
      </c>
      <c r="G79"/>
      <c r="H79" s="33">
        <f>F79</f>
        <v>0</v>
      </c>
      <c r="I79" s="18"/>
    </row>
    <row r="80" spans="1:9" x14ac:dyDescent="0.3">
      <c r="A80" s="16"/>
      <c r="B80"/>
      <c r="C80"/>
      <c r="D80"/>
      <c r="E80"/>
      <c r="F80"/>
      <c r="G80"/>
      <c r="H80"/>
      <c r="I80" s="18"/>
    </row>
    <row r="81" spans="1:9" ht="18" x14ac:dyDescent="0.35">
      <c r="A81" s="19" t="s">
        <v>46</v>
      </c>
      <c r="B81" s="20"/>
      <c r="C81" s="21" t="s">
        <v>1</v>
      </c>
      <c r="D81" s="22">
        <v>45292</v>
      </c>
      <c r="E81" s="23">
        <v>45443</v>
      </c>
      <c r="F81" s="87">
        <f>Subsidiebedragen!B11</f>
        <v>3539.76</v>
      </c>
      <c r="G81" s="20"/>
      <c r="H81" s="20"/>
      <c r="I81" s="24"/>
    </row>
    <row r="82" spans="1:9" ht="18" x14ac:dyDescent="0.35">
      <c r="A82" s="19"/>
      <c r="B82" s="20"/>
      <c r="C82" s="21"/>
      <c r="D82" s="22">
        <v>45444</v>
      </c>
      <c r="E82" s="23">
        <v>45657</v>
      </c>
      <c r="F82" s="87">
        <f>+Subsidiebedragen!C11</f>
        <v>3599.94</v>
      </c>
      <c r="G82" s="20"/>
      <c r="H82" s="20"/>
      <c r="I82" s="24"/>
    </row>
    <row r="83" spans="1:9" x14ac:dyDescent="0.3">
      <c r="A83" s="68" t="s">
        <v>2</v>
      </c>
      <c r="B83" s="69"/>
      <c r="C83"/>
      <c r="D83"/>
      <c r="E83"/>
      <c r="F83"/>
      <c r="G83"/>
      <c r="H83"/>
      <c r="I83" s="18"/>
    </row>
    <row r="84" spans="1:9" x14ac:dyDescent="0.3">
      <c r="A84" s="27" t="s">
        <v>3</v>
      </c>
      <c r="B84" s="28" t="s">
        <v>4</v>
      </c>
      <c r="C84" s="28" t="s">
        <v>5</v>
      </c>
      <c r="D84" s="28" t="s">
        <v>87</v>
      </c>
      <c r="E84" s="28" t="s">
        <v>47</v>
      </c>
      <c r="F84" s="28" t="s">
        <v>7</v>
      </c>
      <c r="G84"/>
      <c r="H84"/>
      <c r="I84" s="18"/>
    </row>
    <row r="85" spans="1:9" x14ac:dyDescent="0.3">
      <c r="A85" s="29">
        <v>45292</v>
      </c>
      <c r="B85" s="30">
        <v>45657</v>
      </c>
      <c r="C85" s="31">
        <f>IF(OR(A85="",B85=""),0,(IF((_xlfn.DAYS(MIN($E$81,B85),MAX($D$81,A85))+1)&lt;0,0,(_xlfn.DAYS(MIN($E$81,B85),MAX($D$81,A85))+1))))</f>
        <v>152</v>
      </c>
      <c r="D85" s="31">
        <f>IF(OR(A85="",B85=""),0,(IF((_xlfn.DAYS(MIN($E$82,B85),MAX($D$82,A85))+1)&lt;0,0,(_xlfn.DAYS(MIN($E$82,B85),MAX($D$82,A85))+1))))</f>
        <v>214</v>
      </c>
      <c r="E85" s="32">
        <v>0</v>
      </c>
      <c r="F85" s="7">
        <f>(E85*$F$81*C85/$H$1)+(E85*$F$82*D85/$H$1)</f>
        <v>0</v>
      </c>
      <c r="G85"/>
      <c r="H85"/>
      <c r="I85" s="18"/>
    </row>
    <row r="86" spans="1:9" x14ac:dyDescent="0.3">
      <c r="A86" s="29"/>
      <c r="B86" s="30"/>
      <c r="C86" s="31">
        <f>IF(OR(A86="",B86=""),0,(IF((_xlfn.DAYS(MIN($E$3,B86),MAX($D$3,A86))+1)&lt;0,0,(_xlfn.DAYS(MIN($E$3,B86),MAX($D$3,A86))+1))))</f>
        <v>0</v>
      </c>
      <c r="D86" s="31"/>
      <c r="E86" s="32">
        <v>0</v>
      </c>
      <c r="F86" s="7">
        <f t="shared" ref="F86:F88" si="7">(E86*$F$81*C86/$H$1)+(E86*$F$82*D86/$H$1)</f>
        <v>0</v>
      </c>
      <c r="G86"/>
      <c r="H86"/>
      <c r="I86" s="18"/>
    </row>
    <row r="87" spans="1:9" x14ac:dyDescent="0.3">
      <c r="A87" s="29"/>
      <c r="B87" s="30"/>
      <c r="C87" s="31">
        <f>IF(OR(A87="",B87=""),0,(IF((_xlfn.DAYS(MIN($E$3,B87),MAX($D$3,A87))+1)&lt;0,0,(_xlfn.DAYS(MIN($E$3,B87),MAX($D$3,A87))+1))))</f>
        <v>0</v>
      </c>
      <c r="D87" s="31"/>
      <c r="E87" s="32">
        <v>0</v>
      </c>
      <c r="F87" s="7">
        <f t="shared" si="7"/>
        <v>0</v>
      </c>
      <c r="G87"/>
      <c r="H87"/>
      <c r="I87" s="18"/>
    </row>
    <row r="88" spans="1:9" x14ac:dyDescent="0.3">
      <c r="A88" s="29"/>
      <c r="B88" s="30"/>
      <c r="C88" s="31">
        <f>IF(OR(A88="",B88=""),0,(IF((_xlfn.DAYS(MIN($E$3,B88),MAX($D$3,A88))+1)&lt;0,0,(_xlfn.DAYS(MIN($E$3,B88),MAX($D$3,A88))+1))))</f>
        <v>0</v>
      </c>
      <c r="D88" s="31"/>
      <c r="E88" s="32">
        <v>0</v>
      </c>
      <c r="F88" s="7">
        <f t="shared" si="7"/>
        <v>0</v>
      </c>
      <c r="G88"/>
      <c r="H88"/>
      <c r="I88" s="18"/>
    </row>
    <row r="89" spans="1:9" x14ac:dyDescent="0.3">
      <c r="A89" s="16"/>
      <c r="B89"/>
      <c r="C89"/>
      <c r="D89"/>
      <c r="E89"/>
      <c r="F89" s="28" t="s">
        <v>8</v>
      </c>
      <c r="G89" s="28" t="s">
        <v>48</v>
      </c>
      <c r="H89" s="28" t="s">
        <v>10</v>
      </c>
      <c r="I89" s="18"/>
    </row>
    <row r="90" spans="1:9" x14ac:dyDescent="0.3">
      <c r="A90" s="16"/>
      <c r="B90"/>
      <c r="C90"/>
      <c r="D90"/>
      <c r="E90"/>
      <c r="F90" s="7">
        <f>ROUND(SUM(F85:F89),2)</f>
        <v>0</v>
      </c>
      <c r="G90" s="32"/>
      <c r="H90" s="33">
        <f>F90-G90</f>
        <v>0</v>
      </c>
      <c r="I90" s="18"/>
    </row>
    <row r="91" spans="1:9" x14ac:dyDescent="0.3">
      <c r="A91" s="16"/>
      <c r="B91"/>
      <c r="C91"/>
      <c r="D91"/>
      <c r="E91"/>
      <c r="F91"/>
      <c r="G91"/>
      <c r="H91"/>
      <c r="I91" s="18"/>
    </row>
    <row r="92" spans="1:9" x14ac:dyDescent="0.3">
      <c r="A92" s="16"/>
      <c r="B92"/>
      <c r="C92"/>
      <c r="D92"/>
      <c r="E92"/>
      <c r="F92"/>
      <c r="G92"/>
      <c r="H92"/>
      <c r="I92" s="18"/>
    </row>
    <row r="93" spans="1:9" ht="18" x14ac:dyDescent="0.35">
      <c r="A93" s="19" t="s">
        <v>49</v>
      </c>
      <c r="B93" s="20"/>
      <c r="C93" s="21" t="s">
        <v>1</v>
      </c>
      <c r="D93" s="22">
        <v>45292</v>
      </c>
      <c r="E93" s="23">
        <v>45443</v>
      </c>
      <c r="F93" s="87">
        <f>Subsidiebedragen!B13</f>
        <v>1745.72</v>
      </c>
      <c r="G93" s="20"/>
      <c r="H93" s="20"/>
      <c r="I93" s="24"/>
    </row>
    <row r="94" spans="1:9" ht="18" x14ac:dyDescent="0.35">
      <c r="A94" s="19"/>
      <c r="B94" s="20"/>
      <c r="C94" s="21"/>
      <c r="D94" s="22">
        <v>45444</v>
      </c>
      <c r="E94" s="23">
        <v>45657</v>
      </c>
      <c r="F94" s="87">
        <f>Subsidiebedragen!C13</f>
        <v>1775.4</v>
      </c>
      <c r="G94" s="20"/>
      <c r="H94" s="20"/>
      <c r="I94" s="24"/>
    </row>
    <row r="95" spans="1:9" ht="18" x14ac:dyDescent="0.35">
      <c r="A95" s="19"/>
      <c r="B95" s="20"/>
      <c r="C95" s="21" t="s">
        <v>50</v>
      </c>
      <c r="D95" s="22">
        <v>45292</v>
      </c>
      <c r="E95" s="23">
        <v>45443</v>
      </c>
      <c r="F95" s="20">
        <f>Subsidiebedragen!B14</f>
        <v>145.47999999999999</v>
      </c>
      <c r="G95" s="66">
        <f>_xlfn.DAYS(E95,D95)+1</f>
        <v>152</v>
      </c>
      <c r="H95" s="20"/>
      <c r="I95" s="24"/>
    </row>
    <row r="96" spans="1:9" ht="18" x14ac:dyDescent="0.35">
      <c r="A96" s="19"/>
      <c r="B96" s="20"/>
      <c r="C96" s="21"/>
      <c r="D96" s="22">
        <v>45444</v>
      </c>
      <c r="E96" s="23">
        <v>45657</v>
      </c>
      <c r="F96" s="20">
        <f>Subsidiebedragen!C14</f>
        <v>147.94999999999999</v>
      </c>
      <c r="G96" s="66">
        <f>_xlfn.DAYS(E96,D96)+1</f>
        <v>214</v>
      </c>
      <c r="H96" s="20"/>
      <c r="I96" s="24"/>
    </row>
    <row r="97" spans="1:9" x14ac:dyDescent="0.3">
      <c r="A97" s="68" t="s">
        <v>2</v>
      </c>
      <c r="B97" s="69"/>
      <c r="C97"/>
      <c r="D97"/>
      <c r="E97"/>
      <c r="F97"/>
      <c r="G97"/>
      <c r="H97"/>
      <c r="I97" s="18"/>
    </row>
    <row r="98" spans="1:9" x14ac:dyDescent="0.3">
      <c r="A98" s="27" t="s">
        <v>3</v>
      </c>
      <c r="B98" s="28" t="s">
        <v>4</v>
      </c>
      <c r="C98" s="28" t="s">
        <v>5</v>
      </c>
      <c r="D98" s="28" t="s">
        <v>87</v>
      </c>
      <c r="E98" s="28" t="s">
        <v>51</v>
      </c>
      <c r="F98" s="28" t="s">
        <v>7</v>
      </c>
      <c r="G98"/>
      <c r="H98"/>
      <c r="I98" s="18"/>
    </row>
    <row r="99" spans="1:9" x14ac:dyDescent="0.3">
      <c r="A99" s="29">
        <v>45292</v>
      </c>
      <c r="B99" s="30">
        <v>45657</v>
      </c>
      <c r="C99" s="31">
        <f>IF(OR(A99="",B99=""),0,(IF((_xlfn.DAYS(MIN($E$3,B99),MAX($D$3,A99))+1)&lt;0,0,(_xlfn.DAYS(MIN($E$3,B99),MAX($D$3,A99))+1))))</f>
        <v>152</v>
      </c>
      <c r="D99" s="31">
        <f>IF(OR(A99="",B99=""),0,(IF((_xlfn.DAYS(MIN($E$94,B99),MAX($D$94,A99))+1)&lt;0,0,(_xlfn.DAYS(MIN($E$94,B99),MAX($D$94,A99))+1))))</f>
        <v>214</v>
      </c>
      <c r="E99" s="32">
        <v>0</v>
      </c>
      <c r="F99" s="7">
        <f>(E99*$F$93*C99/$H$1)+(E99*$F$94*D99/$H$1)</f>
        <v>0</v>
      </c>
      <c r="G99"/>
      <c r="H99"/>
      <c r="I99" s="18"/>
    </row>
    <row r="100" spans="1:9" x14ac:dyDescent="0.3">
      <c r="A100" s="29"/>
      <c r="B100" s="30"/>
      <c r="C100" s="31">
        <f>IF(OR(A100="",B100=""),0,(IF((_xlfn.DAYS(MIN($E$3,B100),MAX($D$3,A100))+1)&lt;0,0,(_xlfn.DAYS(MIN($E$3,B100),MAX($D$3,A100))+1))))</f>
        <v>0</v>
      </c>
      <c r="D100" s="31">
        <f t="shared" ref="D100:D102" si="8">IF(OR(A100="",B100=""),0,(IF((_xlfn.DAYS(MIN($E$94,B100),MAX($D$94,A100))+1)&lt;0,0,(_xlfn.DAYS(MIN($E$94,B100),MAX($D$94,A100))+1))))</f>
        <v>0</v>
      </c>
      <c r="E100" s="32">
        <v>0</v>
      </c>
      <c r="F100" s="7">
        <f t="shared" ref="F100:F102" si="9">(E100*$F$93*C100/$H$1)+(E100*$F$94*D100/$H$1)</f>
        <v>0</v>
      </c>
      <c r="G100"/>
      <c r="H100"/>
      <c r="I100" s="18"/>
    </row>
    <row r="101" spans="1:9" x14ac:dyDescent="0.3">
      <c r="A101" s="29"/>
      <c r="B101" s="30"/>
      <c r="C101" s="31">
        <f>IF(OR(A101="",B101=""),0,(IF((_xlfn.DAYS(MIN($E$3,B101),MAX($D$3,A101))+1)&lt;0,0,(_xlfn.DAYS(MIN($E$3,B101),MAX($D$3,A101))+1))))</f>
        <v>0</v>
      </c>
      <c r="D101" s="31">
        <f t="shared" si="8"/>
        <v>0</v>
      </c>
      <c r="E101" s="32">
        <v>0</v>
      </c>
      <c r="F101" s="7">
        <f t="shared" si="9"/>
        <v>0</v>
      </c>
      <c r="G101"/>
      <c r="H101"/>
      <c r="I101" s="18"/>
    </row>
    <row r="102" spans="1:9" x14ac:dyDescent="0.3">
      <c r="A102" s="29"/>
      <c r="B102" s="30"/>
      <c r="C102" s="31">
        <f>IF(OR(A102="",B102=""),0,(IF((_xlfn.DAYS(MIN($E$3,B102),MAX($D$3,A102))+1)&lt;0,0,(_xlfn.DAYS(MIN($E$3,B102),MAX($D$3,A102))+1))))</f>
        <v>0</v>
      </c>
      <c r="D102" s="31">
        <f t="shared" si="8"/>
        <v>0</v>
      </c>
      <c r="E102" s="32">
        <v>0</v>
      </c>
      <c r="F102" s="7">
        <f t="shared" si="9"/>
        <v>0</v>
      </c>
      <c r="G102"/>
      <c r="H102"/>
      <c r="I102" s="18"/>
    </row>
    <row r="103" spans="1:9" x14ac:dyDescent="0.3">
      <c r="A103" s="16"/>
      <c r="B103"/>
      <c r="C103"/>
      <c r="D103"/>
      <c r="E103"/>
      <c r="F103" s="28" t="s">
        <v>8</v>
      </c>
      <c r="G103" s="28" t="s">
        <v>52</v>
      </c>
      <c r="H103" s="28" t="s">
        <v>10</v>
      </c>
      <c r="I103" s="18"/>
    </row>
    <row r="104" spans="1:9" x14ac:dyDescent="0.3">
      <c r="A104" s="16"/>
      <c r="B104"/>
      <c r="C104"/>
      <c r="D104"/>
      <c r="E104"/>
      <c r="F104" s="7">
        <f>ROUND(SUM(F99:F103),2)</f>
        <v>0</v>
      </c>
      <c r="G104" s="32"/>
      <c r="H104" s="33">
        <f>F104-G104</f>
        <v>0</v>
      </c>
      <c r="I104" s="18"/>
    </row>
    <row r="105" spans="1:9" x14ac:dyDescent="0.3">
      <c r="A105" s="16"/>
      <c r="B105"/>
      <c r="C105"/>
      <c r="D105"/>
      <c r="E105" s="28"/>
      <c r="F105" s="7"/>
      <c r="G105" s="76"/>
      <c r="H105" s="7"/>
      <c r="I105" s="18"/>
    </row>
    <row r="106" spans="1:9" ht="27.6" customHeight="1" x14ac:dyDescent="0.3">
      <c r="A106" s="91" t="s">
        <v>53</v>
      </c>
      <c r="B106" s="92"/>
      <c r="C106" s="92"/>
      <c r="D106"/>
      <c r="E106" s="32">
        <v>0</v>
      </c>
      <c r="F106"/>
      <c r="G106"/>
      <c r="H106" s="7"/>
      <c r="I106" s="18"/>
    </row>
    <row r="107" spans="1:9" x14ac:dyDescent="0.3">
      <c r="A107" s="16"/>
      <c r="B107"/>
      <c r="C107"/>
      <c r="D107"/>
      <c r="E107"/>
      <c r="F107" s="28" t="s">
        <v>8</v>
      </c>
      <c r="G107"/>
      <c r="H107" s="28" t="s">
        <v>10</v>
      </c>
      <c r="I107" s="18"/>
    </row>
    <row r="108" spans="1:9" x14ac:dyDescent="0.3">
      <c r="A108" s="16"/>
      <c r="B108"/>
      <c r="C108" s="7"/>
      <c r="D108"/>
      <c r="E108"/>
      <c r="F108" s="7">
        <f>ROUND((E106*F95*G95/H1)+(E106*F96*G96/H1),2)</f>
        <v>0</v>
      </c>
      <c r="G108"/>
      <c r="H108" s="33">
        <f>F108</f>
        <v>0</v>
      </c>
      <c r="I108" s="18"/>
    </row>
    <row r="109" spans="1:9" x14ac:dyDescent="0.3">
      <c r="A109" s="16"/>
      <c r="B109"/>
      <c r="C109"/>
      <c r="D109"/>
      <c r="E109"/>
      <c r="F109"/>
      <c r="G109"/>
      <c r="H109"/>
      <c r="I109" s="18"/>
    </row>
    <row r="110" spans="1:9" x14ac:dyDescent="0.3">
      <c r="A110" s="16"/>
      <c r="B110"/>
      <c r="C110"/>
      <c r="D110"/>
      <c r="E110"/>
      <c r="F110"/>
      <c r="G110"/>
      <c r="H110"/>
      <c r="I110" s="18"/>
    </row>
    <row r="111" spans="1:9" ht="18" x14ac:dyDescent="0.35">
      <c r="A111" s="19" t="s">
        <v>54</v>
      </c>
      <c r="B111" s="20"/>
      <c r="C111" s="21" t="s">
        <v>1</v>
      </c>
      <c r="D111" s="22">
        <v>45292</v>
      </c>
      <c r="E111" s="23">
        <v>45443</v>
      </c>
      <c r="F111" s="87">
        <f>Subsidiebedragen!B12</f>
        <v>1745.72</v>
      </c>
      <c r="G111" s="20"/>
      <c r="H111" s="20"/>
      <c r="I111" s="24"/>
    </row>
    <row r="112" spans="1:9" ht="18" x14ac:dyDescent="0.35">
      <c r="A112" s="19"/>
      <c r="B112" s="20"/>
      <c r="C112" s="21"/>
      <c r="D112" s="22">
        <v>45444</v>
      </c>
      <c r="E112" s="23">
        <v>45657</v>
      </c>
      <c r="F112" s="87">
        <f>Subsidiebedragen!C12</f>
        <v>1775.4</v>
      </c>
      <c r="G112" s="20"/>
      <c r="H112" s="20"/>
      <c r="I112" s="24"/>
    </row>
    <row r="113" spans="1:9" x14ac:dyDescent="0.3">
      <c r="A113" s="93" t="s">
        <v>2</v>
      </c>
      <c r="B113" s="94"/>
      <c r="C113"/>
      <c r="D113"/>
      <c r="E113"/>
      <c r="F113"/>
      <c r="G113"/>
      <c r="H113"/>
      <c r="I113" s="18"/>
    </row>
    <row r="114" spans="1:9" x14ac:dyDescent="0.3">
      <c r="A114" s="27" t="s">
        <v>3</v>
      </c>
      <c r="B114" s="28" t="s">
        <v>4</v>
      </c>
      <c r="C114" s="28" t="s">
        <v>5</v>
      </c>
      <c r="D114" s="28" t="s">
        <v>87</v>
      </c>
      <c r="E114" s="28" t="s">
        <v>55</v>
      </c>
      <c r="F114" s="28" t="s">
        <v>7</v>
      </c>
      <c r="G114"/>
      <c r="H114"/>
      <c r="I114" s="18"/>
    </row>
    <row r="115" spans="1:9" x14ac:dyDescent="0.3">
      <c r="A115" s="29">
        <v>45292</v>
      </c>
      <c r="B115" s="30">
        <v>45657</v>
      </c>
      <c r="C115" s="31">
        <f>IF(OR(A115="",B115=""),0,(IF((_xlfn.DAYS(MIN($E$3,B115),MAX($D$3,A115))+1)&lt;0,0,(_xlfn.DAYS(MIN($E$3,B115),MAX($D$3,A115))+1))))</f>
        <v>152</v>
      </c>
      <c r="D115" s="31">
        <f>IF(OR(A115="",B115=""),0,(IF((_xlfn.DAYS(MIN($E$112,B115),MAX($D$112,A115))+1)&lt;0,0,(_xlfn.DAYS(MIN($E$112,B115),MAX($D$112,A115))+1))))</f>
        <v>214</v>
      </c>
      <c r="E115" s="32">
        <v>0</v>
      </c>
      <c r="F115" s="7">
        <f>(E115*$F$111*C115/$H$1)+(E115*$F$112*D115/$H$1)</f>
        <v>0</v>
      </c>
      <c r="G115"/>
      <c r="H115"/>
      <c r="I115" s="18"/>
    </row>
    <row r="116" spans="1:9" x14ac:dyDescent="0.3">
      <c r="A116" s="29"/>
      <c r="B116" s="30"/>
      <c r="C116" s="31">
        <f>IF(OR(A116="",B116=""),0,(IF((_xlfn.DAYS(MIN($E$3,B116),MAX($D$3,A116))+1)&lt;0,0,(_xlfn.DAYS(MIN($E$3,B116),MAX($D$3,A116))+1))))</f>
        <v>0</v>
      </c>
      <c r="D116" s="31"/>
      <c r="E116" s="32">
        <v>0</v>
      </c>
      <c r="F116" s="7">
        <f t="shared" ref="F116:F118" si="10">(E116*$F$111*C116/$H$1)+(E116*$F$112*D116/$H$1)</f>
        <v>0</v>
      </c>
      <c r="G116"/>
      <c r="H116"/>
      <c r="I116" s="18"/>
    </row>
    <row r="117" spans="1:9" x14ac:dyDescent="0.3">
      <c r="A117" s="29"/>
      <c r="B117" s="30"/>
      <c r="C117" s="31">
        <f>IF(OR(A117="",B117=""),0,(IF((_xlfn.DAYS(MIN($E$3,B117),MAX($D$3,A117))+1)&lt;0,0,(_xlfn.DAYS(MIN($E$3,B117),MAX($D$3,A117))+1))))</f>
        <v>0</v>
      </c>
      <c r="D117" s="31"/>
      <c r="E117" s="32">
        <v>0</v>
      </c>
      <c r="F117" s="7">
        <f t="shared" si="10"/>
        <v>0</v>
      </c>
      <c r="G117"/>
      <c r="H117"/>
      <c r="I117" s="18"/>
    </row>
    <row r="118" spans="1:9" x14ac:dyDescent="0.3">
      <c r="A118" s="29"/>
      <c r="B118" s="30"/>
      <c r="C118" s="31">
        <f>IF(OR(A118="",B118=""),0,(IF((_xlfn.DAYS(MIN($E$3,B118),MAX($D$3,A118))+1)&lt;0,0,(_xlfn.DAYS(MIN($E$3,B118),MAX($D$3,A118))+1))))</f>
        <v>0</v>
      </c>
      <c r="D118" s="31"/>
      <c r="E118" s="32">
        <v>0</v>
      </c>
      <c r="F118" s="7">
        <f t="shared" si="10"/>
        <v>0</v>
      </c>
      <c r="G118"/>
      <c r="H118"/>
      <c r="I118" s="18"/>
    </row>
    <row r="119" spans="1:9" x14ac:dyDescent="0.3">
      <c r="A119" s="16"/>
      <c r="B119"/>
      <c r="C119"/>
      <c r="D119"/>
      <c r="E119"/>
      <c r="F119" s="28" t="s">
        <v>8</v>
      </c>
      <c r="G119" s="28" t="s">
        <v>92</v>
      </c>
      <c r="H119" s="28" t="s">
        <v>10</v>
      </c>
      <c r="I119" s="18"/>
    </row>
    <row r="120" spans="1:9" x14ac:dyDescent="0.3">
      <c r="A120" s="16"/>
      <c r="B120"/>
      <c r="C120"/>
      <c r="D120"/>
      <c r="E120"/>
      <c r="F120" s="7">
        <f>ROUND(SUM(F115:F119),2)</f>
        <v>0</v>
      </c>
      <c r="G120" s="32"/>
      <c r="H120" s="33">
        <f>F120-G120</f>
        <v>0</v>
      </c>
      <c r="I120" s="18"/>
    </row>
    <row r="121" spans="1:9" x14ac:dyDescent="0.3">
      <c r="A121" s="16"/>
      <c r="B121"/>
      <c r="C121"/>
      <c r="D121"/>
      <c r="E121"/>
      <c r="F121"/>
      <c r="G121"/>
      <c r="H121"/>
      <c r="I121" s="18"/>
    </row>
    <row r="122" spans="1:9" ht="18" x14ac:dyDescent="0.35">
      <c r="A122" s="19" t="s">
        <v>56</v>
      </c>
      <c r="B122" s="20"/>
      <c r="C122" s="21"/>
      <c r="D122" s="21"/>
      <c r="E122" s="20"/>
      <c r="F122" s="20"/>
      <c r="G122" s="20"/>
      <c r="H122" s="20"/>
      <c r="I122" s="24"/>
    </row>
    <row r="123" spans="1:9" x14ac:dyDescent="0.3">
      <c r="A123" s="16"/>
      <c r="B123"/>
      <c r="C123"/>
      <c r="D123" s="69" t="s">
        <v>19</v>
      </c>
      <c r="E123" s="69" t="s">
        <v>57</v>
      </c>
      <c r="F123" s="69" t="s">
        <v>10</v>
      </c>
      <c r="G123"/>
      <c r="H123"/>
      <c r="I123" s="18"/>
    </row>
    <row r="124" spans="1:9" x14ac:dyDescent="0.3">
      <c r="A124" s="91" t="s">
        <v>58</v>
      </c>
      <c r="B124" s="92"/>
      <c r="C124"/>
      <c r="D124" s="7">
        <f>F12</f>
        <v>0</v>
      </c>
      <c r="E124" s="7">
        <f>G12</f>
        <v>0</v>
      </c>
      <c r="F124" s="7">
        <f>H12</f>
        <v>0</v>
      </c>
      <c r="G124"/>
      <c r="H124"/>
      <c r="I124" s="18"/>
    </row>
    <row r="125" spans="1:9" x14ac:dyDescent="0.3">
      <c r="A125" s="91" t="s">
        <v>59</v>
      </c>
      <c r="B125" s="92"/>
      <c r="C125"/>
      <c r="D125" s="7">
        <f>F35</f>
        <v>0</v>
      </c>
      <c r="E125" s="7">
        <f>G35</f>
        <v>0</v>
      </c>
      <c r="F125" s="7">
        <f>H35</f>
        <v>0</v>
      </c>
      <c r="G125"/>
      <c r="H125"/>
      <c r="I125" s="18"/>
    </row>
    <row r="126" spans="1:9" x14ac:dyDescent="0.3">
      <c r="A126" s="91" t="s">
        <v>60</v>
      </c>
      <c r="B126" s="92"/>
      <c r="C126"/>
      <c r="D126" s="7">
        <f>F52</f>
        <v>0</v>
      </c>
      <c r="E126" s="7">
        <f t="shared" ref="E126:F126" si="11">G52</f>
        <v>0</v>
      </c>
      <c r="F126" s="7">
        <f t="shared" si="11"/>
        <v>0</v>
      </c>
      <c r="G126"/>
      <c r="H126"/>
      <c r="I126" s="18"/>
    </row>
    <row r="127" spans="1:9" x14ac:dyDescent="0.3">
      <c r="A127" s="91" t="s">
        <v>41</v>
      </c>
      <c r="B127" s="92"/>
      <c r="C127"/>
      <c r="D127" s="7">
        <f>F70</f>
        <v>0</v>
      </c>
      <c r="E127" s="7">
        <f t="shared" ref="E127:F127" si="12">G70</f>
        <v>0</v>
      </c>
      <c r="F127" s="7">
        <f t="shared" si="12"/>
        <v>0</v>
      </c>
      <c r="G127"/>
      <c r="H127"/>
      <c r="I127" s="18"/>
    </row>
    <row r="128" spans="1:9" x14ac:dyDescent="0.3">
      <c r="A128" s="91" t="s">
        <v>44</v>
      </c>
      <c r="B128" s="92"/>
      <c r="C128"/>
      <c r="D128" s="7">
        <f>F79</f>
        <v>0</v>
      </c>
      <c r="E128" s="70"/>
      <c r="F128" s="7">
        <f t="shared" ref="F128" si="13">H79</f>
        <v>0</v>
      </c>
      <c r="G128"/>
      <c r="H128"/>
      <c r="I128" s="18"/>
    </row>
    <row r="129" spans="1:9" x14ac:dyDescent="0.3">
      <c r="A129" s="91" t="s">
        <v>61</v>
      </c>
      <c r="B129" s="92"/>
      <c r="C129"/>
      <c r="D129" s="7">
        <f>F90</f>
        <v>0</v>
      </c>
      <c r="E129" s="7">
        <f t="shared" ref="E129:F129" si="14">G90</f>
        <v>0</v>
      </c>
      <c r="F129" s="7">
        <f t="shared" si="14"/>
        <v>0</v>
      </c>
      <c r="G129"/>
      <c r="H129"/>
      <c r="I129" s="18"/>
    </row>
    <row r="130" spans="1:9" x14ac:dyDescent="0.3">
      <c r="A130" s="91" t="s">
        <v>62</v>
      </c>
      <c r="B130" s="92"/>
      <c r="C130"/>
      <c r="D130" s="7">
        <f>F104</f>
        <v>0</v>
      </c>
      <c r="E130" s="7">
        <f t="shared" ref="E130:F130" si="15">G104</f>
        <v>0</v>
      </c>
      <c r="F130" s="7">
        <f t="shared" si="15"/>
        <v>0</v>
      </c>
      <c r="G130"/>
      <c r="H130"/>
      <c r="I130" s="18"/>
    </row>
    <row r="131" spans="1:9" x14ac:dyDescent="0.3">
      <c r="A131" s="41" t="s">
        <v>63</v>
      </c>
      <c r="B131" s="42"/>
      <c r="C131"/>
      <c r="D131" s="7">
        <f>F108</f>
        <v>0</v>
      </c>
      <c r="E131" s="70"/>
      <c r="F131" s="7">
        <f>H108</f>
        <v>0</v>
      </c>
      <c r="G131"/>
      <c r="H131"/>
      <c r="I131" s="18"/>
    </row>
    <row r="132" spans="1:9" x14ac:dyDescent="0.3">
      <c r="A132" s="91" t="s">
        <v>64</v>
      </c>
      <c r="B132" s="92"/>
      <c r="C132"/>
      <c r="D132" s="7">
        <f>F120</f>
        <v>0</v>
      </c>
      <c r="E132" s="7">
        <f>G120</f>
        <v>0</v>
      </c>
      <c r="F132" s="7">
        <f>H120</f>
        <v>0</v>
      </c>
      <c r="G132"/>
      <c r="H132"/>
      <c r="I132" s="18"/>
    </row>
    <row r="133" spans="1:9" x14ac:dyDescent="0.3">
      <c r="A133" s="16"/>
      <c r="B133"/>
      <c r="C133" s="71" t="s">
        <v>65</v>
      </c>
      <c r="D133" s="72">
        <f>SUM(D124:D132)</f>
        <v>0</v>
      </c>
      <c r="E133" s="72">
        <f>SUM(E124:E132)</f>
        <v>0</v>
      </c>
      <c r="F133" s="72">
        <f>SUM(F124:F132)</f>
        <v>0</v>
      </c>
      <c r="G133"/>
      <c r="H133"/>
      <c r="I133" s="18"/>
    </row>
    <row r="134" spans="1:9" x14ac:dyDescent="0.3">
      <c r="A134" s="16"/>
      <c r="B134"/>
      <c r="C134" s="62"/>
      <c r="D134" s="1"/>
      <c r="E134"/>
      <c r="F134" s="62"/>
      <c r="G134"/>
      <c r="H134"/>
      <c r="I134" s="18"/>
    </row>
    <row r="135" spans="1:9" x14ac:dyDescent="0.3">
      <c r="A135" s="16"/>
      <c r="B135"/>
      <c r="C135" s="1"/>
      <c r="D135" s="1"/>
      <c r="E135"/>
      <c r="F135" s="62"/>
      <c r="G135"/>
      <c r="H135"/>
      <c r="I135" s="18"/>
    </row>
    <row r="136" spans="1:9" x14ac:dyDescent="0.3">
      <c r="A136" s="16"/>
      <c r="B136"/>
      <c r="C136" s="69"/>
      <c r="D136" s="69" t="s">
        <v>66</v>
      </c>
      <c r="E136" s="69" t="s">
        <v>67</v>
      </c>
      <c r="F136" s="69" t="s">
        <v>10</v>
      </c>
      <c r="G136"/>
      <c r="H136"/>
      <c r="I136" s="18"/>
    </row>
    <row r="137" spans="1:9" x14ac:dyDescent="0.3">
      <c r="A137" s="91" t="s">
        <v>39</v>
      </c>
      <c r="B137" s="92"/>
      <c r="C137" s="7"/>
      <c r="D137" s="7" t="e">
        <f>F59</f>
        <v>#DIV/0!</v>
      </c>
      <c r="E137" s="7">
        <f t="shared" ref="E137:F137" si="16">G59</f>
        <v>0</v>
      </c>
      <c r="F137" s="71" t="e">
        <f t="shared" si="16"/>
        <v>#DIV/0!</v>
      </c>
      <c r="G137"/>
      <c r="H137"/>
      <c r="I137" s="18"/>
    </row>
    <row r="138" spans="1:9" x14ac:dyDescent="0.3">
      <c r="A138" s="16"/>
      <c r="B138"/>
      <c r="C138"/>
      <c r="D138"/>
      <c r="E138"/>
      <c r="F138"/>
      <c r="G138"/>
      <c r="H138"/>
      <c r="I138" s="18"/>
    </row>
    <row r="139" spans="1:9" ht="15" thickBot="1" x14ac:dyDescent="0.35">
      <c r="A139" s="73"/>
      <c r="B139" s="74"/>
      <c r="C139" s="74"/>
      <c r="D139" s="74"/>
      <c r="E139" s="74"/>
      <c r="F139" s="74"/>
      <c r="G139" s="74"/>
      <c r="H139" s="74"/>
      <c r="I139" s="75"/>
    </row>
  </sheetData>
  <sheetProtection algorithmName="SHA-512" hashValue="joGPB7nwBjYLwxAFD8ffUO6hiEGX9J2CucUngoEgKbm8eVmp4MfHnDKMfwz9PkosgXLAF4NXmb+8QRNWG0JzYw==" saltValue="kG8HL46Ew0kmESP9hdh41g==" spinCount="100000" sheet="1" objects="1" scenarios="1"/>
  <mergeCells count="27">
    <mergeCell ref="A5:B5"/>
    <mergeCell ref="A27:B27"/>
    <mergeCell ref="A1:G1"/>
    <mergeCell ref="A41:C41"/>
    <mergeCell ref="A40:C40"/>
    <mergeCell ref="A42:C42"/>
    <mergeCell ref="A43:C43"/>
    <mergeCell ref="A44:C44"/>
    <mergeCell ref="A45:C45"/>
    <mergeCell ref="A46:C46"/>
    <mergeCell ref="A76:E76"/>
    <mergeCell ref="A113:B113"/>
    <mergeCell ref="A47:C47"/>
    <mergeCell ref="A50:B50"/>
    <mergeCell ref="A56:C56"/>
    <mergeCell ref="A57:C57"/>
    <mergeCell ref="A63:B63"/>
    <mergeCell ref="A106:C106"/>
    <mergeCell ref="A129:B129"/>
    <mergeCell ref="A130:B130"/>
    <mergeCell ref="A137:B137"/>
    <mergeCell ref="A124:B124"/>
    <mergeCell ref="A125:B125"/>
    <mergeCell ref="A127:B127"/>
    <mergeCell ref="A128:B128"/>
    <mergeCell ref="A126:B126"/>
    <mergeCell ref="A132:B132"/>
  </mergeCells>
  <pageMargins left="0.7" right="0.7" top="0.75" bottom="0.75" header="0.3" footer="0.3"/>
  <pageSetup paperSize="9" scale="93" orientation="landscape" r:id="rId1"/>
  <rowBreaks count="4" manualBreakCount="4">
    <brk id="22" max="16383" man="1"/>
    <brk id="53" max="16383" man="1"/>
    <brk id="96" max="16383" man="1"/>
    <brk id="1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A13" sqref="A13"/>
    </sheetView>
  </sheetViews>
  <sheetFormatPr defaultRowHeight="14.4" x14ac:dyDescent="0.3"/>
  <cols>
    <col min="1" max="1" width="44.33203125" customWidth="1"/>
    <col min="2" max="2" width="7.88671875" bestFit="1" customWidth="1"/>
    <col min="3" max="3" width="24.44140625" bestFit="1" customWidth="1"/>
    <col min="4" max="4" width="15.88671875" style="82" bestFit="1" customWidth="1"/>
  </cols>
  <sheetData>
    <row r="1" spans="1:8" s="9" customFormat="1" x14ac:dyDescent="0.3">
      <c r="A1" s="3" t="s">
        <v>12</v>
      </c>
      <c r="B1" s="3"/>
      <c r="C1" s="4">
        <v>45658</v>
      </c>
      <c r="D1" s="80"/>
      <c r="E1" s="3"/>
      <c r="F1" s="3"/>
      <c r="G1" s="3"/>
      <c r="H1" s="3"/>
    </row>
    <row r="2" spans="1:8" s="8" customFormat="1" x14ac:dyDescent="0.3">
      <c r="A2" s="2" t="s">
        <v>68</v>
      </c>
      <c r="B2" s="2" t="s">
        <v>69</v>
      </c>
      <c r="C2" s="2" t="s">
        <v>70</v>
      </c>
      <c r="D2" s="81" t="s">
        <v>71</v>
      </c>
      <c r="E2"/>
      <c r="F2"/>
      <c r="G2"/>
      <c r="H2"/>
    </row>
    <row r="3" spans="1:8" s="8" customFormat="1" x14ac:dyDescent="0.3">
      <c r="A3" s="5">
        <v>25903</v>
      </c>
      <c r="B3" s="1">
        <f>ROUND(IF(A3="",0,DAYS360(A3,C$1)/360),2)</f>
        <v>54.08</v>
      </c>
      <c r="C3" s="6">
        <v>0.5</v>
      </c>
      <c r="D3" s="82">
        <f>B3*C3</f>
        <v>27.04</v>
      </c>
      <c r="E3"/>
      <c r="F3"/>
      <c r="G3"/>
      <c r="H3"/>
    </row>
    <row r="4" spans="1:8" s="8" customFormat="1" x14ac:dyDescent="0.3">
      <c r="A4" s="5"/>
      <c r="B4" s="1">
        <f t="shared" ref="B4:B35" si="0">ROUND(IF(A4="",0,DAYS360(A4,C$1)/360),2)</f>
        <v>0</v>
      </c>
      <c r="C4" s="6"/>
      <c r="D4" s="82">
        <f t="shared" ref="D4:D34" si="1">B4*C4</f>
        <v>0</v>
      </c>
      <c r="E4"/>
      <c r="F4"/>
      <c r="G4"/>
      <c r="H4"/>
    </row>
    <row r="5" spans="1:8" s="8" customFormat="1" x14ac:dyDescent="0.3">
      <c r="A5" s="5"/>
      <c r="B5" s="1">
        <f t="shared" si="0"/>
        <v>0</v>
      </c>
      <c r="C5" s="6"/>
      <c r="D5" s="82">
        <f t="shared" si="1"/>
        <v>0</v>
      </c>
      <c r="E5"/>
      <c r="F5"/>
      <c r="G5"/>
      <c r="H5"/>
    </row>
    <row r="6" spans="1:8" s="8" customFormat="1" x14ac:dyDescent="0.3">
      <c r="A6" s="5"/>
      <c r="B6" s="1">
        <f t="shared" si="0"/>
        <v>0</v>
      </c>
      <c r="C6" s="6"/>
      <c r="D6" s="82">
        <f t="shared" si="1"/>
        <v>0</v>
      </c>
      <c r="E6"/>
      <c r="F6" s="7"/>
      <c r="G6"/>
      <c r="H6"/>
    </row>
    <row r="7" spans="1:8" s="8" customFormat="1" x14ac:dyDescent="0.3">
      <c r="A7" s="5"/>
      <c r="B7" s="1">
        <f t="shared" si="0"/>
        <v>0</v>
      </c>
      <c r="C7" s="6"/>
      <c r="D7" s="82">
        <f t="shared" si="1"/>
        <v>0</v>
      </c>
      <c r="E7"/>
      <c r="F7" s="7"/>
      <c r="G7"/>
      <c r="H7"/>
    </row>
    <row r="8" spans="1:8" s="8" customFormat="1" x14ac:dyDescent="0.3">
      <c r="A8" s="5"/>
      <c r="B8" s="1">
        <f t="shared" si="0"/>
        <v>0</v>
      </c>
      <c r="C8" s="6"/>
      <c r="D8" s="82">
        <f t="shared" si="1"/>
        <v>0</v>
      </c>
      <c r="E8"/>
      <c r="F8"/>
      <c r="G8"/>
      <c r="H8"/>
    </row>
    <row r="9" spans="1:8" s="8" customFormat="1" x14ac:dyDescent="0.3">
      <c r="A9" s="5"/>
      <c r="B9" s="1">
        <f t="shared" si="0"/>
        <v>0</v>
      </c>
      <c r="C9" s="6"/>
      <c r="D9" s="82">
        <f t="shared" si="1"/>
        <v>0</v>
      </c>
      <c r="E9"/>
      <c r="F9"/>
      <c r="G9"/>
      <c r="H9"/>
    </row>
    <row r="10" spans="1:8" s="8" customFormat="1" x14ac:dyDescent="0.3">
      <c r="A10" s="5"/>
      <c r="B10" s="1">
        <f t="shared" si="0"/>
        <v>0</v>
      </c>
      <c r="C10" s="6"/>
      <c r="D10" s="82">
        <f t="shared" si="1"/>
        <v>0</v>
      </c>
      <c r="E10"/>
      <c r="F10" s="7"/>
      <c r="G10"/>
      <c r="H10"/>
    </row>
    <row r="11" spans="1:8" s="8" customFormat="1" x14ac:dyDescent="0.3">
      <c r="A11" s="5"/>
      <c r="B11" s="1">
        <f t="shared" si="0"/>
        <v>0</v>
      </c>
      <c r="C11" s="6"/>
      <c r="D11" s="82">
        <f t="shared" si="1"/>
        <v>0</v>
      </c>
      <c r="E11"/>
      <c r="F11"/>
      <c r="G11"/>
      <c r="H11"/>
    </row>
    <row r="12" spans="1:8" s="8" customFormat="1" x14ac:dyDescent="0.3">
      <c r="A12" s="5"/>
      <c r="B12" s="1">
        <f t="shared" si="0"/>
        <v>0</v>
      </c>
      <c r="C12" s="6"/>
      <c r="D12" s="82">
        <f t="shared" si="1"/>
        <v>0</v>
      </c>
      <c r="E12"/>
      <c r="F12"/>
      <c r="G12"/>
      <c r="H12"/>
    </row>
    <row r="13" spans="1:8" s="8" customFormat="1" x14ac:dyDescent="0.3">
      <c r="A13" s="5"/>
      <c r="B13" s="1">
        <f t="shared" si="0"/>
        <v>0</v>
      </c>
      <c r="C13" s="6"/>
      <c r="D13" s="82">
        <f t="shared" si="1"/>
        <v>0</v>
      </c>
      <c r="E13"/>
      <c r="F13"/>
      <c r="G13"/>
      <c r="H13"/>
    </row>
    <row r="14" spans="1:8" s="8" customFormat="1" x14ac:dyDescent="0.3">
      <c r="A14" s="5"/>
      <c r="B14" s="1">
        <f t="shared" si="0"/>
        <v>0</v>
      </c>
      <c r="C14" s="6"/>
      <c r="D14" s="82">
        <f t="shared" si="1"/>
        <v>0</v>
      </c>
      <c r="E14"/>
      <c r="F14"/>
      <c r="G14"/>
      <c r="H14"/>
    </row>
    <row r="15" spans="1:8" s="8" customFormat="1" x14ac:dyDescent="0.3">
      <c r="A15" s="5"/>
      <c r="B15" s="1">
        <f t="shared" si="0"/>
        <v>0</v>
      </c>
      <c r="C15" s="6"/>
      <c r="D15" s="82">
        <f t="shared" si="1"/>
        <v>0</v>
      </c>
      <c r="E15"/>
      <c r="F15"/>
      <c r="G15"/>
      <c r="H15"/>
    </row>
    <row r="16" spans="1:8" s="8" customFormat="1" x14ac:dyDescent="0.3">
      <c r="A16" s="5"/>
      <c r="B16" s="1">
        <f t="shared" si="0"/>
        <v>0</v>
      </c>
      <c r="C16" s="6"/>
      <c r="D16" s="82">
        <f t="shared" si="1"/>
        <v>0</v>
      </c>
      <c r="E16"/>
      <c r="F16"/>
      <c r="G16"/>
      <c r="H16"/>
    </row>
    <row r="17" spans="1:8" s="8" customFormat="1" x14ac:dyDescent="0.3">
      <c r="A17" s="5"/>
      <c r="B17" s="1">
        <f t="shared" si="0"/>
        <v>0</v>
      </c>
      <c r="C17" s="6"/>
      <c r="D17" s="82">
        <f t="shared" si="1"/>
        <v>0</v>
      </c>
      <c r="E17"/>
      <c r="F17"/>
      <c r="G17"/>
      <c r="H17"/>
    </row>
    <row r="18" spans="1:8" s="8" customFormat="1" x14ac:dyDescent="0.3">
      <c r="A18" s="5"/>
      <c r="B18" s="1">
        <f t="shared" si="0"/>
        <v>0</v>
      </c>
      <c r="C18" s="6"/>
      <c r="D18" s="82">
        <f t="shared" si="1"/>
        <v>0</v>
      </c>
      <c r="E18"/>
      <c r="F18"/>
      <c r="G18"/>
      <c r="H18"/>
    </row>
    <row r="19" spans="1:8" s="8" customFormat="1" x14ac:dyDescent="0.3">
      <c r="A19" s="5"/>
      <c r="B19" s="1">
        <f t="shared" si="0"/>
        <v>0</v>
      </c>
      <c r="C19" s="6"/>
      <c r="D19" s="82">
        <f t="shared" si="1"/>
        <v>0</v>
      </c>
      <c r="E19"/>
      <c r="F19"/>
      <c r="G19"/>
      <c r="H19"/>
    </row>
    <row r="20" spans="1:8" s="8" customFormat="1" x14ac:dyDescent="0.3">
      <c r="A20" s="5"/>
      <c r="B20" s="1">
        <f t="shared" si="0"/>
        <v>0</v>
      </c>
      <c r="C20" s="6"/>
      <c r="D20" s="82">
        <f t="shared" si="1"/>
        <v>0</v>
      </c>
      <c r="E20"/>
      <c r="F20"/>
      <c r="G20"/>
      <c r="H20"/>
    </row>
    <row r="21" spans="1:8" s="8" customFormat="1" x14ac:dyDescent="0.3">
      <c r="A21" s="5"/>
      <c r="B21" s="1">
        <f t="shared" si="0"/>
        <v>0</v>
      </c>
      <c r="C21" s="6"/>
      <c r="D21" s="82">
        <f t="shared" si="1"/>
        <v>0</v>
      </c>
      <c r="E21"/>
      <c r="F21" s="7"/>
      <c r="G21"/>
      <c r="H21"/>
    </row>
    <row r="22" spans="1:8" s="8" customFormat="1" x14ac:dyDescent="0.3">
      <c r="A22" s="5"/>
      <c r="B22" s="1">
        <f t="shared" si="0"/>
        <v>0</v>
      </c>
      <c r="C22" s="6"/>
      <c r="D22" s="82">
        <f t="shared" si="1"/>
        <v>0</v>
      </c>
      <c r="E22"/>
      <c r="F22" s="7"/>
      <c r="G22"/>
      <c r="H22"/>
    </row>
    <row r="23" spans="1:8" s="8" customFormat="1" x14ac:dyDescent="0.3">
      <c r="A23" s="5"/>
      <c r="B23" s="1">
        <f t="shared" si="0"/>
        <v>0</v>
      </c>
      <c r="C23" s="6"/>
      <c r="D23" s="82">
        <f t="shared" si="1"/>
        <v>0</v>
      </c>
      <c r="E23"/>
      <c r="F23"/>
      <c r="G23"/>
      <c r="H23"/>
    </row>
    <row r="24" spans="1:8" s="8" customFormat="1" x14ac:dyDescent="0.3">
      <c r="A24" s="5"/>
      <c r="B24" s="1">
        <f t="shared" si="0"/>
        <v>0</v>
      </c>
      <c r="C24" s="6"/>
      <c r="D24" s="82">
        <f t="shared" si="1"/>
        <v>0</v>
      </c>
      <c r="E24"/>
      <c r="F24"/>
      <c r="G24"/>
      <c r="H24"/>
    </row>
    <row r="25" spans="1:8" s="8" customFormat="1" x14ac:dyDescent="0.3">
      <c r="A25" s="5"/>
      <c r="B25" s="1">
        <f t="shared" si="0"/>
        <v>0</v>
      </c>
      <c r="C25" s="6"/>
      <c r="D25" s="82">
        <f t="shared" si="1"/>
        <v>0</v>
      </c>
      <c r="E25"/>
      <c r="F25" s="7"/>
      <c r="G25"/>
      <c r="H25"/>
    </row>
    <row r="26" spans="1:8" s="8" customFormat="1" x14ac:dyDescent="0.3">
      <c r="A26" s="5"/>
      <c r="B26" s="1">
        <f t="shared" si="0"/>
        <v>0</v>
      </c>
      <c r="C26" s="6"/>
      <c r="D26" s="82">
        <f t="shared" si="1"/>
        <v>0</v>
      </c>
      <c r="E26"/>
      <c r="F26" s="7"/>
      <c r="G26"/>
      <c r="H26"/>
    </row>
    <row r="27" spans="1:8" s="8" customFormat="1" x14ac:dyDescent="0.3">
      <c r="A27" s="5"/>
      <c r="B27" s="1">
        <f t="shared" si="0"/>
        <v>0</v>
      </c>
      <c r="C27" s="6"/>
      <c r="D27" s="82">
        <f t="shared" si="1"/>
        <v>0</v>
      </c>
      <c r="E27"/>
      <c r="F27" s="7"/>
      <c r="G27"/>
      <c r="H27"/>
    </row>
    <row r="28" spans="1:8" s="8" customFormat="1" x14ac:dyDescent="0.3">
      <c r="A28" s="5"/>
      <c r="B28" s="1">
        <f t="shared" si="0"/>
        <v>0</v>
      </c>
      <c r="C28" s="6"/>
      <c r="D28" s="82">
        <f t="shared" si="1"/>
        <v>0</v>
      </c>
      <c r="E28"/>
      <c r="F28" s="7"/>
      <c r="G28"/>
      <c r="H28"/>
    </row>
    <row r="29" spans="1:8" s="8" customFormat="1" x14ac:dyDescent="0.3">
      <c r="A29" s="5"/>
      <c r="B29" s="1">
        <f t="shared" si="0"/>
        <v>0</v>
      </c>
      <c r="C29" s="6"/>
      <c r="D29" s="82">
        <f t="shared" si="1"/>
        <v>0</v>
      </c>
      <c r="E29"/>
      <c r="F29"/>
      <c r="G29"/>
      <c r="H29"/>
    </row>
    <row r="30" spans="1:8" s="8" customFormat="1" x14ac:dyDescent="0.3">
      <c r="A30" s="5"/>
      <c r="B30" s="1">
        <f t="shared" si="0"/>
        <v>0</v>
      </c>
      <c r="C30" s="6"/>
      <c r="D30" s="82">
        <f t="shared" si="1"/>
        <v>0</v>
      </c>
      <c r="E30"/>
      <c r="F30"/>
      <c r="G30"/>
      <c r="H30"/>
    </row>
    <row r="31" spans="1:8" s="8" customFormat="1" x14ac:dyDescent="0.3">
      <c r="A31" s="5"/>
      <c r="B31" s="1">
        <f t="shared" si="0"/>
        <v>0</v>
      </c>
      <c r="C31" s="6"/>
      <c r="D31" s="82">
        <f t="shared" si="1"/>
        <v>0</v>
      </c>
      <c r="E31"/>
      <c r="F31"/>
      <c r="G31"/>
      <c r="H31"/>
    </row>
    <row r="32" spans="1:8" s="8" customFormat="1" x14ac:dyDescent="0.3">
      <c r="A32" s="5"/>
      <c r="B32" s="1">
        <f t="shared" si="0"/>
        <v>0</v>
      </c>
      <c r="C32" s="6"/>
      <c r="D32" s="82">
        <f t="shared" si="1"/>
        <v>0</v>
      </c>
      <c r="E32"/>
      <c r="F32"/>
      <c r="G32"/>
      <c r="H32"/>
    </row>
    <row r="33" spans="1:8" s="8" customFormat="1" x14ac:dyDescent="0.3">
      <c r="A33" s="5"/>
      <c r="B33" s="1">
        <f t="shared" si="0"/>
        <v>0</v>
      </c>
      <c r="C33" s="6"/>
      <c r="D33" s="82">
        <f t="shared" si="1"/>
        <v>0</v>
      </c>
      <c r="E33"/>
      <c r="F33"/>
      <c r="G33"/>
      <c r="H33"/>
    </row>
    <row r="34" spans="1:8" s="8" customFormat="1" x14ac:dyDescent="0.3">
      <c r="A34" s="5"/>
      <c r="B34" s="1">
        <f t="shared" si="0"/>
        <v>0</v>
      </c>
      <c r="C34" s="6"/>
      <c r="D34" s="82">
        <f t="shared" si="1"/>
        <v>0</v>
      </c>
      <c r="E34"/>
      <c r="F34"/>
      <c r="G34"/>
      <c r="H34"/>
    </row>
    <row r="35" spans="1:8" s="8" customFormat="1" x14ac:dyDescent="0.3">
      <c r="A35"/>
      <c r="B35" s="1">
        <f t="shared" si="0"/>
        <v>0</v>
      </c>
      <c r="C35" s="1">
        <f>SUM(C3:C34)</f>
        <v>0.5</v>
      </c>
      <c r="D35" s="82">
        <f>SUM(D3:D34)</f>
        <v>27.04</v>
      </c>
      <c r="E35"/>
      <c r="F35"/>
      <c r="G35"/>
      <c r="H35"/>
    </row>
    <row r="36" spans="1:8" s="8" customFormat="1" x14ac:dyDescent="0.3">
      <c r="A36" s="101" t="s">
        <v>72</v>
      </c>
      <c r="B36" s="101"/>
      <c r="C36" s="78">
        <f>IF((D35/C35)&gt;60,60,D35/C35)</f>
        <v>54.08</v>
      </c>
      <c r="D36" s="82"/>
      <c r="E36"/>
      <c r="F36"/>
      <c r="G36"/>
      <c r="H36"/>
    </row>
  </sheetData>
  <sheetProtection algorithmName="SHA-512" hashValue="bxDW//tK6iLBt0LeyK+64Vev/ElVEe8GSYiOlNsWXGNstf7NGiUq414dzspkLWZ8xfVGCTXGty40N4hFz0D6sA==" saltValue="s8YOPf13hqnx/uxBPC5Afw==" spinCount="100000" sheet="1" objects="1" scenarios="1"/>
  <mergeCells count="1">
    <mergeCell ref="A36:B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C2" sqref="C2"/>
    </sheetView>
  </sheetViews>
  <sheetFormatPr defaultRowHeight="14.4" x14ac:dyDescent="0.3"/>
  <cols>
    <col min="1" max="1" width="44.33203125" customWidth="1"/>
    <col min="2" max="2" width="7.88671875" bestFit="1" customWidth="1"/>
    <col min="3" max="3" width="24.44140625" bestFit="1" customWidth="1"/>
    <col min="4" max="4" width="15.88671875" style="82" bestFit="1" customWidth="1"/>
  </cols>
  <sheetData>
    <row r="1" spans="1:8" s="9" customFormat="1" x14ac:dyDescent="0.3">
      <c r="A1" s="3" t="s">
        <v>12</v>
      </c>
      <c r="B1" s="3"/>
      <c r="C1" s="4">
        <v>45658</v>
      </c>
      <c r="D1" s="80"/>
      <c r="E1" s="3"/>
      <c r="F1" s="3"/>
      <c r="G1" s="3"/>
      <c r="H1" s="3"/>
    </row>
    <row r="2" spans="1:8" s="8" customFormat="1" x14ac:dyDescent="0.3">
      <c r="A2" s="2" t="s">
        <v>68</v>
      </c>
      <c r="B2" s="2" t="s">
        <v>69</v>
      </c>
      <c r="C2" s="2" t="s">
        <v>70</v>
      </c>
      <c r="D2" s="81" t="s">
        <v>71</v>
      </c>
      <c r="E2"/>
      <c r="F2"/>
      <c r="G2"/>
      <c r="H2"/>
    </row>
    <row r="3" spans="1:8" s="8" customFormat="1" x14ac:dyDescent="0.3">
      <c r="A3" s="5">
        <v>25903</v>
      </c>
      <c r="B3" s="1">
        <f>ROUND(IF(A3="",0,DAYS360(A3,C$1)/360),2)</f>
        <v>54.08</v>
      </c>
      <c r="C3" s="6">
        <v>0.5</v>
      </c>
      <c r="D3" s="82">
        <f>B3*C3</f>
        <v>27.04</v>
      </c>
      <c r="E3"/>
      <c r="F3"/>
      <c r="G3"/>
      <c r="H3"/>
    </row>
    <row r="4" spans="1:8" s="8" customFormat="1" x14ac:dyDescent="0.3">
      <c r="A4" s="5"/>
      <c r="B4" s="1">
        <f t="shared" ref="B4:B67" si="0">ROUND(IF(A4="",0,DAYS360(A4,C$1)/360),2)</f>
        <v>0</v>
      </c>
      <c r="C4" s="6"/>
      <c r="D4" s="82">
        <f t="shared" ref="D4:D109" si="1">B4*C4</f>
        <v>0</v>
      </c>
      <c r="E4"/>
      <c r="F4"/>
      <c r="G4"/>
      <c r="H4"/>
    </row>
    <row r="5" spans="1:8" s="8" customFormat="1" x14ac:dyDescent="0.3">
      <c r="A5" s="5"/>
      <c r="B5" s="1">
        <f t="shared" si="0"/>
        <v>0</v>
      </c>
      <c r="C5" s="6"/>
      <c r="D5" s="82">
        <f t="shared" si="1"/>
        <v>0</v>
      </c>
      <c r="E5"/>
      <c r="F5"/>
      <c r="G5"/>
      <c r="H5"/>
    </row>
    <row r="6" spans="1:8" s="8" customFormat="1" x14ac:dyDescent="0.3">
      <c r="A6" s="5"/>
      <c r="B6" s="1">
        <f t="shared" si="0"/>
        <v>0</v>
      </c>
      <c r="C6" s="6"/>
      <c r="D6" s="82">
        <f t="shared" si="1"/>
        <v>0</v>
      </c>
      <c r="E6"/>
      <c r="F6" s="7"/>
      <c r="G6"/>
      <c r="H6"/>
    </row>
    <row r="7" spans="1:8" s="8" customFormat="1" x14ac:dyDescent="0.3">
      <c r="A7" s="5"/>
      <c r="B7" s="1">
        <f t="shared" si="0"/>
        <v>0</v>
      </c>
      <c r="C7" s="6"/>
      <c r="D7" s="82">
        <f t="shared" si="1"/>
        <v>0</v>
      </c>
      <c r="E7"/>
      <c r="F7" s="7"/>
      <c r="G7"/>
      <c r="H7"/>
    </row>
    <row r="8" spans="1:8" s="8" customFormat="1" x14ac:dyDescent="0.3">
      <c r="A8" s="5"/>
      <c r="B8" s="1">
        <f t="shared" si="0"/>
        <v>0</v>
      </c>
      <c r="C8" s="6"/>
      <c r="D8" s="82">
        <f t="shared" si="1"/>
        <v>0</v>
      </c>
      <c r="E8"/>
      <c r="F8"/>
      <c r="G8"/>
      <c r="H8"/>
    </row>
    <row r="9" spans="1:8" s="8" customFormat="1" x14ac:dyDescent="0.3">
      <c r="A9" s="5"/>
      <c r="B9" s="1">
        <f t="shared" si="0"/>
        <v>0</v>
      </c>
      <c r="C9" s="6"/>
      <c r="D9" s="82">
        <f>B9*C9</f>
        <v>0</v>
      </c>
      <c r="E9"/>
      <c r="F9"/>
      <c r="G9"/>
      <c r="H9"/>
    </row>
    <row r="10" spans="1:8" s="8" customFormat="1" x14ac:dyDescent="0.3">
      <c r="A10" s="5"/>
      <c r="B10" s="1">
        <f t="shared" si="0"/>
        <v>0</v>
      </c>
      <c r="C10" s="6"/>
      <c r="D10" s="82">
        <f t="shared" si="1"/>
        <v>0</v>
      </c>
      <c r="E10"/>
      <c r="F10" s="7"/>
      <c r="G10"/>
      <c r="H10"/>
    </row>
    <row r="11" spans="1:8" s="8" customFormat="1" x14ac:dyDescent="0.3">
      <c r="A11" s="5"/>
      <c r="B11" s="1">
        <f t="shared" si="0"/>
        <v>0</v>
      </c>
      <c r="C11" s="6"/>
      <c r="D11" s="82">
        <f t="shared" si="1"/>
        <v>0</v>
      </c>
      <c r="E11"/>
      <c r="F11"/>
      <c r="G11"/>
      <c r="H11"/>
    </row>
    <row r="12" spans="1:8" s="8" customFormat="1" x14ac:dyDescent="0.3">
      <c r="A12" s="5"/>
      <c r="B12" s="1">
        <f t="shared" si="0"/>
        <v>0</v>
      </c>
      <c r="C12" s="6"/>
      <c r="D12" s="82">
        <f t="shared" si="1"/>
        <v>0</v>
      </c>
      <c r="E12"/>
      <c r="F12"/>
      <c r="G12"/>
      <c r="H12"/>
    </row>
    <row r="13" spans="1:8" s="8" customFormat="1" x14ac:dyDescent="0.3">
      <c r="A13" s="5"/>
      <c r="B13" s="1">
        <f t="shared" si="0"/>
        <v>0</v>
      </c>
      <c r="C13" s="6"/>
      <c r="D13" s="82">
        <f t="shared" si="1"/>
        <v>0</v>
      </c>
      <c r="E13"/>
      <c r="F13"/>
      <c r="G13"/>
      <c r="H13"/>
    </row>
    <row r="14" spans="1:8" s="8" customFormat="1" x14ac:dyDescent="0.3">
      <c r="A14" s="5"/>
      <c r="B14" s="1">
        <f t="shared" si="0"/>
        <v>0</v>
      </c>
      <c r="C14" s="6"/>
      <c r="D14" s="82">
        <f t="shared" si="1"/>
        <v>0</v>
      </c>
      <c r="E14"/>
      <c r="F14"/>
      <c r="G14"/>
      <c r="H14"/>
    </row>
    <row r="15" spans="1:8" s="8" customFormat="1" x14ac:dyDescent="0.3">
      <c r="A15" s="5"/>
      <c r="B15" s="1">
        <f t="shared" si="0"/>
        <v>0</v>
      </c>
      <c r="C15" s="6"/>
      <c r="D15" s="82">
        <f t="shared" si="1"/>
        <v>0</v>
      </c>
      <c r="E15"/>
      <c r="F15"/>
      <c r="G15"/>
      <c r="H15"/>
    </row>
    <row r="16" spans="1:8" s="8" customFormat="1" x14ac:dyDescent="0.3">
      <c r="A16" s="5"/>
      <c r="B16" s="1">
        <f t="shared" si="0"/>
        <v>0</v>
      </c>
      <c r="C16" s="6"/>
      <c r="D16" s="82">
        <f t="shared" si="1"/>
        <v>0</v>
      </c>
      <c r="E16"/>
      <c r="F16"/>
      <c r="G16"/>
      <c r="H16"/>
    </row>
    <row r="17" spans="1:8" s="8" customFormat="1" x14ac:dyDescent="0.3">
      <c r="A17" s="5"/>
      <c r="B17" s="1">
        <f t="shared" si="0"/>
        <v>0</v>
      </c>
      <c r="C17" s="6"/>
      <c r="D17" s="82">
        <f t="shared" si="1"/>
        <v>0</v>
      </c>
      <c r="E17"/>
      <c r="F17"/>
      <c r="G17"/>
      <c r="H17"/>
    </row>
    <row r="18" spans="1:8" s="8" customFormat="1" x14ac:dyDescent="0.3">
      <c r="A18" s="5"/>
      <c r="B18" s="1">
        <f t="shared" si="0"/>
        <v>0</v>
      </c>
      <c r="C18" s="6"/>
      <c r="D18" s="82">
        <f t="shared" si="1"/>
        <v>0</v>
      </c>
      <c r="E18"/>
      <c r="F18"/>
      <c r="G18"/>
      <c r="H18"/>
    </row>
    <row r="19" spans="1:8" s="8" customFormat="1" x14ac:dyDescent="0.3">
      <c r="A19" s="5"/>
      <c r="B19" s="1">
        <f t="shared" si="0"/>
        <v>0</v>
      </c>
      <c r="C19" s="6"/>
      <c r="D19" s="82">
        <f t="shared" si="1"/>
        <v>0</v>
      </c>
      <c r="E19"/>
      <c r="F19"/>
      <c r="G19"/>
      <c r="H19"/>
    </row>
    <row r="20" spans="1:8" s="8" customFormat="1" x14ac:dyDescent="0.3">
      <c r="A20" s="5"/>
      <c r="B20" s="1">
        <f t="shared" si="0"/>
        <v>0</v>
      </c>
      <c r="C20" s="6"/>
      <c r="D20" s="82">
        <f t="shared" si="1"/>
        <v>0</v>
      </c>
      <c r="E20"/>
      <c r="F20"/>
      <c r="G20"/>
      <c r="H20"/>
    </row>
    <row r="21" spans="1:8" s="8" customFormat="1" x14ac:dyDescent="0.3">
      <c r="A21" s="5"/>
      <c r="B21" s="1">
        <f t="shared" si="0"/>
        <v>0</v>
      </c>
      <c r="C21" s="6"/>
      <c r="D21" s="82">
        <f t="shared" si="1"/>
        <v>0</v>
      </c>
      <c r="E21"/>
      <c r="F21" s="7"/>
      <c r="G21"/>
      <c r="H21"/>
    </row>
    <row r="22" spans="1:8" s="8" customFormat="1" x14ac:dyDescent="0.3">
      <c r="A22" s="5"/>
      <c r="B22" s="1">
        <f t="shared" si="0"/>
        <v>0</v>
      </c>
      <c r="C22" s="6"/>
      <c r="D22" s="82">
        <f t="shared" si="1"/>
        <v>0</v>
      </c>
      <c r="E22"/>
      <c r="F22" s="7"/>
      <c r="G22"/>
      <c r="H22"/>
    </row>
    <row r="23" spans="1:8" s="8" customFormat="1" x14ac:dyDescent="0.3">
      <c r="A23" s="5"/>
      <c r="B23" s="1">
        <f t="shared" si="0"/>
        <v>0</v>
      </c>
      <c r="C23" s="6"/>
      <c r="D23" s="82">
        <f t="shared" si="1"/>
        <v>0</v>
      </c>
      <c r="E23"/>
      <c r="F23"/>
      <c r="G23"/>
      <c r="H23"/>
    </row>
    <row r="24" spans="1:8" s="8" customFormat="1" x14ac:dyDescent="0.3">
      <c r="A24" s="5"/>
      <c r="B24" s="1">
        <f t="shared" si="0"/>
        <v>0</v>
      </c>
      <c r="C24" s="6"/>
      <c r="D24" s="82">
        <f t="shared" si="1"/>
        <v>0</v>
      </c>
      <c r="E24"/>
      <c r="F24"/>
      <c r="G24"/>
      <c r="H24"/>
    </row>
    <row r="25" spans="1:8" s="8" customFormat="1" x14ac:dyDescent="0.3">
      <c r="A25" s="5"/>
      <c r="B25" s="1">
        <f t="shared" si="0"/>
        <v>0</v>
      </c>
      <c r="C25" s="6"/>
      <c r="D25" s="82">
        <f t="shared" si="1"/>
        <v>0</v>
      </c>
      <c r="E25"/>
      <c r="F25" s="7"/>
      <c r="G25"/>
      <c r="H25"/>
    </row>
    <row r="26" spans="1:8" s="8" customFormat="1" x14ac:dyDescent="0.3">
      <c r="A26" s="5"/>
      <c r="B26" s="1">
        <f t="shared" si="0"/>
        <v>0</v>
      </c>
      <c r="C26" s="6"/>
      <c r="D26" s="82">
        <f t="shared" si="1"/>
        <v>0</v>
      </c>
      <c r="E26"/>
      <c r="F26" s="7"/>
      <c r="G26"/>
      <c r="H26"/>
    </row>
    <row r="27" spans="1:8" s="8" customFormat="1" x14ac:dyDescent="0.3">
      <c r="A27" s="5"/>
      <c r="B27" s="1">
        <f t="shared" si="0"/>
        <v>0</v>
      </c>
      <c r="C27" s="6"/>
      <c r="D27" s="82">
        <f t="shared" si="1"/>
        <v>0</v>
      </c>
      <c r="E27"/>
      <c r="F27" s="7"/>
      <c r="G27"/>
      <c r="H27"/>
    </row>
    <row r="28" spans="1:8" s="8" customFormat="1" x14ac:dyDescent="0.3">
      <c r="A28" s="5"/>
      <c r="B28" s="1">
        <f t="shared" si="0"/>
        <v>0</v>
      </c>
      <c r="C28" s="6"/>
      <c r="D28" s="82">
        <f t="shared" si="1"/>
        <v>0</v>
      </c>
      <c r="E28"/>
      <c r="F28" s="7"/>
      <c r="G28"/>
      <c r="H28"/>
    </row>
    <row r="29" spans="1:8" s="8" customFormat="1" x14ac:dyDescent="0.3">
      <c r="A29" s="5"/>
      <c r="B29" s="1">
        <f t="shared" si="0"/>
        <v>0</v>
      </c>
      <c r="C29" s="6"/>
      <c r="D29" s="82">
        <f t="shared" si="1"/>
        <v>0</v>
      </c>
      <c r="E29"/>
      <c r="F29"/>
      <c r="G29"/>
      <c r="H29"/>
    </row>
    <row r="30" spans="1:8" s="8" customFormat="1" x14ac:dyDescent="0.3">
      <c r="A30" s="5"/>
      <c r="B30" s="1">
        <f t="shared" si="0"/>
        <v>0</v>
      </c>
      <c r="C30" s="6"/>
      <c r="D30" s="82">
        <f t="shared" si="1"/>
        <v>0</v>
      </c>
      <c r="E30"/>
      <c r="F30"/>
      <c r="G30"/>
      <c r="H30"/>
    </row>
    <row r="31" spans="1:8" s="8" customFormat="1" x14ac:dyDescent="0.3">
      <c r="A31" s="5"/>
      <c r="B31" s="1">
        <f t="shared" si="0"/>
        <v>0</v>
      </c>
      <c r="C31" s="6"/>
      <c r="D31" s="82">
        <f t="shared" si="1"/>
        <v>0</v>
      </c>
      <c r="E31"/>
      <c r="F31"/>
      <c r="G31"/>
      <c r="H31"/>
    </row>
    <row r="32" spans="1:8" s="8" customFormat="1" x14ac:dyDescent="0.3">
      <c r="A32" s="5"/>
      <c r="B32" s="1">
        <f t="shared" si="0"/>
        <v>0</v>
      </c>
      <c r="C32" s="6"/>
      <c r="D32" s="82">
        <f t="shared" si="1"/>
        <v>0</v>
      </c>
      <c r="E32"/>
      <c r="F32"/>
      <c r="G32"/>
      <c r="H32"/>
    </row>
    <row r="33" spans="1:8" s="8" customFormat="1" x14ac:dyDescent="0.3">
      <c r="A33" s="5"/>
      <c r="B33" s="1">
        <f t="shared" si="0"/>
        <v>0</v>
      </c>
      <c r="C33" s="6"/>
      <c r="D33" s="82">
        <f t="shared" si="1"/>
        <v>0</v>
      </c>
      <c r="E33"/>
      <c r="F33"/>
      <c r="G33"/>
      <c r="H33"/>
    </row>
    <row r="34" spans="1:8" s="8" customFormat="1" x14ac:dyDescent="0.3">
      <c r="A34" s="5"/>
      <c r="B34" s="1">
        <f t="shared" si="0"/>
        <v>0</v>
      </c>
      <c r="C34" s="6"/>
      <c r="D34" s="82">
        <f t="shared" si="1"/>
        <v>0</v>
      </c>
      <c r="E34"/>
      <c r="F34" s="7"/>
      <c r="G34"/>
      <c r="H34"/>
    </row>
    <row r="35" spans="1:8" s="8" customFormat="1" x14ac:dyDescent="0.3">
      <c r="A35" s="5"/>
      <c r="B35" s="1">
        <f t="shared" si="0"/>
        <v>0</v>
      </c>
      <c r="C35" s="6"/>
      <c r="D35" s="82">
        <f t="shared" si="1"/>
        <v>0</v>
      </c>
      <c r="E35"/>
      <c r="F35" s="7"/>
      <c r="G35"/>
      <c r="H35"/>
    </row>
    <row r="36" spans="1:8" s="8" customFormat="1" x14ac:dyDescent="0.3">
      <c r="A36" s="5"/>
      <c r="B36" s="1">
        <f t="shared" si="0"/>
        <v>0</v>
      </c>
      <c r="C36" s="6"/>
      <c r="D36" s="82">
        <f t="shared" si="1"/>
        <v>0</v>
      </c>
      <c r="E36"/>
      <c r="F36"/>
      <c r="G36"/>
      <c r="H36"/>
    </row>
    <row r="37" spans="1:8" s="8" customFormat="1" x14ac:dyDescent="0.3">
      <c r="A37" s="5"/>
      <c r="B37" s="1">
        <f t="shared" si="0"/>
        <v>0</v>
      </c>
      <c r="C37" s="6"/>
      <c r="D37" s="82">
        <f t="shared" si="1"/>
        <v>0</v>
      </c>
      <c r="E37"/>
      <c r="F37"/>
      <c r="G37"/>
      <c r="H37"/>
    </row>
    <row r="38" spans="1:8" s="8" customFormat="1" x14ac:dyDescent="0.3">
      <c r="A38" s="5"/>
      <c r="B38" s="1">
        <f t="shared" si="0"/>
        <v>0</v>
      </c>
      <c r="C38" s="6"/>
      <c r="D38" s="82">
        <f t="shared" si="1"/>
        <v>0</v>
      </c>
      <c r="E38"/>
      <c r="F38" s="7"/>
      <c r="G38"/>
      <c r="H38"/>
    </row>
    <row r="39" spans="1:8" s="8" customFormat="1" x14ac:dyDescent="0.3">
      <c r="A39" s="5"/>
      <c r="B39" s="1">
        <f t="shared" si="0"/>
        <v>0</v>
      </c>
      <c r="C39" s="6"/>
      <c r="D39" s="82">
        <f t="shared" si="1"/>
        <v>0</v>
      </c>
      <c r="E39"/>
      <c r="F39"/>
      <c r="G39"/>
      <c r="H39"/>
    </row>
    <row r="40" spans="1:8" s="8" customFormat="1" x14ac:dyDescent="0.3">
      <c r="A40" s="5"/>
      <c r="B40" s="1">
        <f t="shared" si="0"/>
        <v>0</v>
      </c>
      <c r="C40" s="6"/>
      <c r="D40" s="82">
        <f t="shared" si="1"/>
        <v>0</v>
      </c>
      <c r="E40"/>
      <c r="F40"/>
      <c r="G40"/>
      <c r="H40"/>
    </row>
    <row r="41" spans="1:8" s="8" customFormat="1" x14ac:dyDescent="0.3">
      <c r="A41" s="5"/>
      <c r="B41" s="1">
        <f t="shared" si="0"/>
        <v>0</v>
      </c>
      <c r="C41" s="6"/>
      <c r="D41" s="82">
        <f t="shared" si="1"/>
        <v>0</v>
      </c>
      <c r="E41"/>
      <c r="F41"/>
      <c r="G41"/>
      <c r="H41"/>
    </row>
    <row r="42" spans="1:8" s="8" customFormat="1" x14ac:dyDescent="0.3">
      <c r="A42" s="5"/>
      <c r="B42" s="1">
        <f t="shared" si="0"/>
        <v>0</v>
      </c>
      <c r="C42" s="6"/>
      <c r="D42" s="82">
        <f t="shared" si="1"/>
        <v>0</v>
      </c>
      <c r="E42"/>
      <c r="F42" s="7"/>
      <c r="G42"/>
      <c r="H42"/>
    </row>
    <row r="43" spans="1:8" s="8" customFormat="1" x14ac:dyDescent="0.3">
      <c r="A43" s="5"/>
      <c r="B43" s="1">
        <f t="shared" si="0"/>
        <v>0</v>
      </c>
      <c r="C43" s="6"/>
      <c r="D43" s="82">
        <f t="shared" si="1"/>
        <v>0</v>
      </c>
      <c r="E43"/>
      <c r="F43" s="7"/>
      <c r="G43"/>
      <c r="H43"/>
    </row>
    <row r="44" spans="1:8" s="8" customFormat="1" x14ac:dyDescent="0.3">
      <c r="A44" s="5"/>
      <c r="B44" s="1">
        <f t="shared" si="0"/>
        <v>0</v>
      </c>
      <c r="C44" s="6"/>
      <c r="D44" s="82">
        <f t="shared" si="1"/>
        <v>0</v>
      </c>
      <c r="E44"/>
      <c r="F44"/>
      <c r="G44"/>
      <c r="H44"/>
    </row>
    <row r="45" spans="1:8" s="8" customFormat="1" x14ac:dyDescent="0.3">
      <c r="A45" s="5"/>
      <c r="B45" s="1">
        <f t="shared" si="0"/>
        <v>0</v>
      </c>
      <c r="C45" s="6"/>
      <c r="D45" s="82">
        <f t="shared" si="1"/>
        <v>0</v>
      </c>
      <c r="E45"/>
      <c r="F45"/>
      <c r="G45"/>
      <c r="H45"/>
    </row>
    <row r="46" spans="1:8" s="8" customFormat="1" x14ac:dyDescent="0.3">
      <c r="A46" s="5"/>
      <c r="B46" s="1">
        <f t="shared" si="0"/>
        <v>0</v>
      </c>
      <c r="C46" s="6"/>
      <c r="D46" s="82">
        <f t="shared" si="1"/>
        <v>0</v>
      </c>
      <c r="E46"/>
      <c r="F46" s="7"/>
      <c r="G46"/>
      <c r="H46"/>
    </row>
    <row r="47" spans="1:8" s="8" customFormat="1" x14ac:dyDescent="0.3">
      <c r="A47" s="5"/>
      <c r="B47" s="1">
        <f t="shared" si="0"/>
        <v>0</v>
      </c>
      <c r="C47" s="6"/>
      <c r="D47" s="82">
        <f t="shared" si="1"/>
        <v>0</v>
      </c>
      <c r="E47"/>
      <c r="F47"/>
      <c r="G47"/>
      <c r="H47"/>
    </row>
    <row r="48" spans="1:8" s="8" customFormat="1" x14ac:dyDescent="0.3">
      <c r="A48" s="5"/>
      <c r="B48" s="1">
        <f t="shared" si="0"/>
        <v>0</v>
      </c>
      <c r="C48" s="6"/>
      <c r="D48" s="82">
        <f t="shared" si="1"/>
        <v>0</v>
      </c>
      <c r="E48"/>
      <c r="F48"/>
      <c r="G48"/>
      <c r="H48"/>
    </row>
    <row r="49" spans="1:8" s="8" customFormat="1" x14ac:dyDescent="0.3">
      <c r="A49" s="5"/>
      <c r="B49" s="1">
        <f t="shared" si="0"/>
        <v>0</v>
      </c>
      <c r="C49" s="6"/>
      <c r="D49" s="82">
        <f t="shared" si="1"/>
        <v>0</v>
      </c>
      <c r="E49"/>
      <c r="F49"/>
      <c r="G49"/>
      <c r="H49"/>
    </row>
    <row r="50" spans="1:8" s="8" customFormat="1" x14ac:dyDescent="0.3">
      <c r="A50" s="5"/>
      <c r="B50" s="1">
        <f t="shared" si="0"/>
        <v>0</v>
      </c>
      <c r="C50" s="6"/>
      <c r="D50" s="82">
        <f t="shared" si="1"/>
        <v>0</v>
      </c>
      <c r="E50"/>
      <c r="F50"/>
      <c r="G50"/>
      <c r="H50"/>
    </row>
    <row r="51" spans="1:8" s="8" customFormat="1" x14ac:dyDescent="0.3">
      <c r="A51" s="5"/>
      <c r="B51" s="1">
        <f t="shared" si="0"/>
        <v>0</v>
      </c>
      <c r="C51" s="6"/>
      <c r="D51" s="82">
        <f t="shared" si="1"/>
        <v>0</v>
      </c>
      <c r="E51"/>
      <c r="F51"/>
      <c r="G51"/>
      <c r="H51"/>
    </row>
    <row r="52" spans="1:8" s="8" customFormat="1" x14ac:dyDescent="0.3">
      <c r="A52" s="5"/>
      <c r="B52" s="1">
        <f t="shared" si="0"/>
        <v>0</v>
      </c>
      <c r="C52" s="6"/>
      <c r="D52" s="82">
        <f t="shared" si="1"/>
        <v>0</v>
      </c>
      <c r="E52"/>
      <c r="F52"/>
      <c r="G52"/>
      <c r="H52"/>
    </row>
    <row r="53" spans="1:8" s="8" customFormat="1" x14ac:dyDescent="0.3">
      <c r="A53" s="5"/>
      <c r="B53" s="1">
        <f t="shared" si="0"/>
        <v>0</v>
      </c>
      <c r="C53" s="6"/>
      <c r="D53" s="82">
        <f t="shared" si="1"/>
        <v>0</v>
      </c>
      <c r="E53"/>
      <c r="F53"/>
      <c r="G53"/>
      <c r="H53"/>
    </row>
    <row r="54" spans="1:8" s="8" customFormat="1" x14ac:dyDescent="0.3">
      <c r="A54" s="5"/>
      <c r="B54" s="1">
        <f t="shared" si="0"/>
        <v>0</v>
      </c>
      <c r="C54" s="6"/>
      <c r="D54" s="82">
        <f t="shared" si="1"/>
        <v>0</v>
      </c>
      <c r="E54"/>
      <c r="F54"/>
      <c r="G54"/>
      <c r="H54"/>
    </row>
    <row r="55" spans="1:8" s="8" customFormat="1" x14ac:dyDescent="0.3">
      <c r="A55" s="5"/>
      <c r="B55" s="1">
        <f t="shared" si="0"/>
        <v>0</v>
      </c>
      <c r="C55" s="6"/>
      <c r="D55" s="82">
        <f t="shared" si="1"/>
        <v>0</v>
      </c>
      <c r="E55"/>
      <c r="F55"/>
      <c r="G55"/>
      <c r="H55"/>
    </row>
    <row r="56" spans="1:8" s="8" customFormat="1" x14ac:dyDescent="0.3">
      <c r="A56" s="5"/>
      <c r="B56" s="1">
        <f t="shared" si="0"/>
        <v>0</v>
      </c>
      <c r="C56" s="6"/>
      <c r="D56" s="82">
        <f t="shared" si="1"/>
        <v>0</v>
      </c>
      <c r="E56"/>
      <c r="F56"/>
      <c r="G56"/>
      <c r="H56"/>
    </row>
    <row r="57" spans="1:8" s="8" customFormat="1" x14ac:dyDescent="0.3">
      <c r="A57" s="5"/>
      <c r="B57" s="1">
        <f t="shared" si="0"/>
        <v>0</v>
      </c>
      <c r="C57" s="6"/>
      <c r="D57" s="82">
        <f t="shared" si="1"/>
        <v>0</v>
      </c>
      <c r="E57"/>
      <c r="F57" s="7"/>
      <c r="G57"/>
      <c r="H57"/>
    </row>
    <row r="58" spans="1:8" s="8" customFormat="1" x14ac:dyDescent="0.3">
      <c r="A58" s="5"/>
      <c r="B58" s="1">
        <f t="shared" si="0"/>
        <v>0</v>
      </c>
      <c r="C58" s="6"/>
      <c r="D58" s="82">
        <f t="shared" si="1"/>
        <v>0</v>
      </c>
      <c r="E58"/>
      <c r="F58" s="7"/>
      <c r="G58"/>
      <c r="H58"/>
    </row>
    <row r="59" spans="1:8" s="8" customFormat="1" x14ac:dyDescent="0.3">
      <c r="A59" s="5"/>
      <c r="B59" s="1">
        <f t="shared" si="0"/>
        <v>0</v>
      </c>
      <c r="C59" s="6"/>
      <c r="D59" s="82">
        <f t="shared" si="1"/>
        <v>0</v>
      </c>
      <c r="E59"/>
      <c r="F59"/>
      <c r="G59"/>
      <c r="H59"/>
    </row>
    <row r="60" spans="1:8" s="8" customFormat="1" x14ac:dyDescent="0.3">
      <c r="A60" s="5"/>
      <c r="B60" s="1">
        <f t="shared" si="0"/>
        <v>0</v>
      </c>
      <c r="C60" s="6"/>
      <c r="D60" s="82">
        <f t="shared" si="1"/>
        <v>0</v>
      </c>
      <c r="E60"/>
      <c r="F60"/>
      <c r="G60"/>
      <c r="H60"/>
    </row>
    <row r="61" spans="1:8" s="8" customFormat="1" x14ac:dyDescent="0.3">
      <c r="A61" s="5"/>
      <c r="B61" s="1">
        <f t="shared" si="0"/>
        <v>0</v>
      </c>
      <c r="C61" s="6"/>
      <c r="D61" s="82">
        <f t="shared" si="1"/>
        <v>0</v>
      </c>
      <c r="E61"/>
      <c r="F61" s="7"/>
      <c r="G61"/>
      <c r="H61"/>
    </row>
    <row r="62" spans="1:8" s="8" customFormat="1" x14ac:dyDescent="0.3">
      <c r="A62" s="5"/>
      <c r="B62" s="1">
        <f t="shared" si="0"/>
        <v>0</v>
      </c>
      <c r="C62" s="6"/>
      <c r="D62" s="82">
        <f t="shared" si="1"/>
        <v>0</v>
      </c>
      <c r="E62"/>
      <c r="F62" s="7"/>
      <c r="G62"/>
      <c r="H62"/>
    </row>
    <row r="63" spans="1:8" s="8" customFormat="1" x14ac:dyDescent="0.3">
      <c r="A63" s="5"/>
      <c r="B63" s="1">
        <f t="shared" si="0"/>
        <v>0</v>
      </c>
      <c r="C63" s="6"/>
      <c r="D63" s="82">
        <f t="shared" si="1"/>
        <v>0</v>
      </c>
      <c r="E63"/>
      <c r="F63" s="7"/>
      <c r="G63"/>
      <c r="H63"/>
    </row>
    <row r="64" spans="1:8" s="8" customFormat="1" x14ac:dyDescent="0.3">
      <c r="A64" s="5"/>
      <c r="B64" s="1">
        <f t="shared" si="0"/>
        <v>0</v>
      </c>
      <c r="C64" s="6"/>
      <c r="D64" s="82">
        <f t="shared" si="1"/>
        <v>0</v>
      </c>
      <c r="E64"/>
      <c r="F64" s="7"/>
      <c r="G64"/>
      <c r="H64"/>
    </row>
    <row r="65" spans="1:8" s="8" customFormat="1" x14ac:dyDescent="0.3">
      <c r="A65" s="5"/>
      <c r="B65" s="1">
        <f t="shared" si="0"/>
        <v>0</v>
      </c>
      <c r="C65" s="6"/>
      <c r="D65" s="82">
        <f t="shared" si="1"/>
        <v>0</v>
      </c>
      <c r="E65"/>
      <c r="F65"/>
      <c r="G65"/>
      <c r="H65"/>
    </row>
    <row r="66" spans="1:8" s="8" customFormat="1" x14ac:dyDescent="0.3">
      <c r="A66" s="5"/>
      <c r="B66" s="1">
        <f t="shared" si="0"/>
        <v>0</v>
      </c>
      <c r="C66" s="6"/>
      <c r="D66" s="82">
        <f t="shared" si="1"/>
        <v>0</v>
      </c>
      <c r="E66"/>
      <c r="F66"/>
      <c r="G66"/>
      <c r="H66"/>
    </row>
    <row r="67" spans="1:8" s="8" customFormat="1" x14ac:dyDescent="0.3">
      <c r="A67" s="5"/>
      <c r="B67" s="1">
        <f t="shared" si="0"/>
        <v>0</v>
      </c>
      <c r="C67" s="6"/>
      <c r="D67" s="82">
        <f t="shared" si="1"/>
        <v>0</v>
      </c>
      <c r="E67"/>
      <c r="F67"/>
      <c r="G67"/>
      <c r="H67"/>
    </row>
    <row r="68" spans="1:8" s="8" customFormat="1" x14ac:dyDescent="0.3">
      <c r="A68" s="5"/>
      <c r="B68" s="1">
        <f t="shared" ref="B68:B110" si="2">ROUND(IF(A68="",0,DAYS360(A68,C$1)/360),2)</f>
        <v>0</v>
      </c>
      <c r="C68" s="6"/>
      <c r="D68" s="82">
        <f t="shared" si="1"/>
        <v>0</v>
      </c>
      <c r="E68"/>
      <c r="F68"/>
      <c r="G68"/>
      <c r="H68"/>
    </row>
    <row r="69" spans="1:8" s="8" customFormat="1" x14ac:dyDescent="0.3">
      <c r="A69" s="5"/>
      <c r="B69" s="1">
        <f t="shared" si="2"/>
        <v>0</v>
      </c>
      <c r="C69" s="6"/>
      <c r="D69" s="82">
        <f t="shared" si="1"/>
        <v>0</v>
      </c>
      <c r="E69"/>
      <c r="F69"/>
      <c r="G69"/>
      <c r="H69"/>
    </row>
    <row r="70" spans="1:8" s="8" customFormat="1" x14ac:dyDescent="0.3">
      <c r="A70" s="5"/>
      <c r="B70" s="1">
        <f t="shared" si="2"/>
        <v>0</v>
      </c>
      <c r="C70" s="6"/>
      <c r="D70" s="82">
        <f t="shared" si="1"/>
        <v>0</v>
      </c>
      <c r="E70"/>
      <c r="F70" s="7"/>
      <c r="G70"/>
      <c r="H70"/>
    </row>
    <row r="71" spans="1:8" s="8" customFormat="1" x14ac:dyDescent="0.3">
      <c r="A71" s="5"/>
      <c r="B71" s="1">
        <f t="shared" si="2"/>
        <v>0</v>
      </c>
      <c r="C71" s="6"/>
      <c r="D71" s="82">
        <f t="shared" si="1"/>
        <v>0</v>
      </c>
      <c r="E71"/>
      <c r="F71" s="7"/>
      <c r="G71"/>
      <c r="H71"/>
    </row>
    <row r="72" spans="1:8" s="8" customFormat="1" x14ac:dyDescent="0.3">
      <c r="A72" s="5"/>
      <c r="B72" s="1">
        <f t="shared" si="2"/>
        <v>0</v>
      </c>
      <c r="C72" s="6"/>
      <c r="D72" s="82">
        <f t="shared" si="1"/>
        <v>0</v>
      </c>
      <c r="E72"/>
      <c r="F72"/>
      <c r="G72"/>
      <c r="H72"/>
    </row>
    <row r="73" spans="1:8" s="8" customFormat="1" x14ac:dyDescent="0.3">
      <c r="A73" s="5"/>
      <c r="B73" s="1">
        <f t="shared" si="2"/>
        <v>0</v>
      </c>
      <c r="C73" s="6"/>
      <c r="D73" s="82">
        <f t="shared" si="1"/>
        <v>0</v>
      </c>
      <c r="E73"/>
      <c r="F73"/>
      <c r="G73"/>
      <c r="H73"/>
    </row>
    <row r="74" spans="1:8" s="8" customFormat="1" x14ac:dyDescent="0.3">
      <c r="A74" s="5"/>
      <c r="B74" s="1">
        <f t="shared" si="2"/>
        <v>0</v>
      </c>
      <c r="C74" s="6"/>
      <c r="D74" s="82">
        <f t="shared" si="1"/>
        <v>0</v>
      </c>
      <c r="E74"/>
      <c r="F74" s="7"/>
      <c r="G74"/>
      <c r="H74"/>
    </row>
    <row r="75" spans="1:8" s="8" customFormat="1" x14ac:dyDescent="0.3">
      <c r="A75" s="5"/>
      <c r="B75" s="1">
        <f t="shared" si="2"/>
        <v>0</v>
      </c>
      <c r="C75" s="6"/>
      <c r="D75" s="82">
        <f t="shared" si="1"/>
        <v>0</v>
      </c>
      <c r="E75"/>
      <c r="F75"/>
      <c r="G75"/>
      <c r="H75"/>
    </row>
    <row r="76" spans="1:8" s="8" customFormat="1" x14ac:dyDescent="0.3">
      <c r="A76" s="5"/>
      <c r="B76" s="1">
        <f t="shared" si="2"/>
        <v>0</v>
      </c>
      <c r="C76" s="6"/>
      <c r="D76" s="82">
        <f t="shared" si="1"/>
        <v>0</v>
      </c>
      <c r="E76"/>
      <c r="F76"/>
      <c r="G76"/>
      <c r="H76"/>
    </row>
    <row r="77" spans="1:8" s="8" customFormat="1" x14ac:dyDescent="0.3">
      <c r="A77" s="5"/>
      <c r="B77" s="1">
        <f t="shared" si="2"/>
        <v>0</v>
      </c>
      <c r="C77" s="6"/>
      <c r="D77" s="82">
        <f t="shared" si="1"/>
        <v>0</v>
      </c>
      <c r="E77"/>
      <c r="F77"/>
      <c r="G77"/>
      <c r="H77"/>
    </row>
    <row r="78" spans="1:8" s="8" customFormat="1" x14ac:dyDescent="0.3">
      <c r="A78" s="5"/>
      <c r="B78" s="1">
        <f t="shared" si="2"/>
        <v>0</v>
      </c>
      <c r="C78" s="6"/>
      <c r="D78" s="82">
        <f t="shared" si="1"/>
        <v>0</v>
      </c>
      <c r="E78"/>
      <c r="F78"/>
      <c r="G78"/>
      <c r="H78"/>
    </row>
    <row r="79" spans="1:8" s="8" customFormat="1" x14ac:dyDescent="0.3">
      <c r="A79" s="5"/>
      <c r="B79" s="1">
        <f t="shared" si="2"/>
        <v>0</v>
      </c>
      <c r="C79" s="6"/>
      <c r="D79" s="82">
        <f t="shared" si="1"/>
        <v>0</v>
      </c>
      <c r="E79"/>
      <c r="F79"/>
      <c r="G79"/>
      <c r="H79"/>
    </row>
    <row r="80" spans="1:8" s="8" customFormat="1" x14ac:dyDescent="0.3">
      <c r="A80" s="5"/>
      <c r="B80" s="1">
        <f t="shared" si="2"/>
        <v>0</v>
      </c>
      <c r="C80" s="6"/>
      <c r="D80" s="82">
        <f t="shared" si="1"/>
        <v>0</v>
      </c>
      <c r="E80"/>
      <c r="F80"/>
      <c r="G80"/>
      <c r="H80"/>
    </row>
    <row r="81" spans="1:8" s="8" customFormat="1" x14ac:dyDescent="0.3">
      <c r="A81" s="5"/>
      <c r="B81" s="1">
        <f t="shared" si="2"/>
        <v>0</v>
      </c>
      <c r="C81" s="6"/>
      <c r="D81" s="82">
        <f t="shared" si="1"/>
        <v>0</v>
      </c>
      <c r="E81"/>
      <c r="F81"/>
      <c r="G81"/>
      <c r="H81"/>
    </row>
    <row r="82" spans="1:8" s="8" customFormat="1" x14ac:dyDescent="0.3">
      <c r="A82" s="5"/>
      <c r="B82" s="1">
        <f t="shared" si="2"/>
        <v>0</v>
      </c>
      <c r="C82" s="6"/>
      <c r="D82" s="82">
        <f t="shared" si="1"/>
        <v>0</v>
      </c>
      <c r="E82"/>
      <c r="F82"/>
      <c r="G82"/>
      <c r="H82"/>
    </row>
    <row r="83" spans="1:8" s="8" customFormat="1" x14ac:dyDescent="0.3">
      <c r="A83" s="5"/>
      <c r="B83" s="1">
        <f t="shared" si="2"/>
        <v>0</v>
      </c>
      <c r="C83" s="6"/>
      <c r="D83" s="82">
        <f t="shared" si="1"/>
        <v>0</v>
      </c>
      <c r="E83"/>
      <c r="F83"/>
      <c r="G83"/>
      <c r="H83"/>
    </row>
    <row r="84" spans="1:8" s="8" customFormat="1" x14ac:dyDescent="0.3">
      <c r="A84" s="5"/>
      <c r="B84" s="1">
        <f t="shared" si="2"/>
        <v>0</v>
      </c>
      <c r="C84" s="6"/>
      <c r="D84" s="82">
        <f t="shared" si="1"/>
        <v>0</v>
      </c>
      <c r="E84"/>
      <c r="F84"/>
      <c r="G84"/>
      <c r="H84"/>
    </row>
    <row r="85" spans="1:8" s="8" customFormat="1" x14ac:dyDescent="0.3">
      <c r="A85" s="5"/>
      <c r="B85" s="1">
        <f t="shared" si="2"/>
        <v>0</v>
      </c>
      <c r="C85" s="6"/>
      <c r="D85" s="82">
        <f t="shared" si="1"/>
        <v>0</v>
      </c>
      <c r="E85"/>
      <c r="F85" s="7"/>
      <c r="G85"/>
      <c r="H85"/>
    </row>
    <row r="86" spans="1:8" s="8" customFormat="1" x14ac:dyDescent="0.3">
      <c r="A86" s="5"/>
      <c r="B86" s="1">
        <f t="shared" si="2"/>
        <v>0</v>
      </c>
      <c r="C86" s="6"/>
      <c r="D86" s="82">
        <f t="shared" si="1"/>
        <v>0</v>
      </c>
      <c r="E86"/>
      <c r="F86"/>
      <c r="G86"/>
      <c r="H86"/>
    </row>
    <row r="87" spans="1:8" s="8" customFormat="1" x14ac:dyDescent="0.3">
      <c r="A87" s="5"/>
      <c r="B87" s="1">
        <f t="shared" si="2"/>
        <v>0</v>
      </c>
      <c r="C87" s="6"/>
      <c r="D87" s="82">
        <f t="shared" si="1"/>
        <v>0</v>
      </c>
      <c r="E87"/>
      <c r="F87"/>
      <c r="G87"/>
      <c r="H87"/>
    </row>
    <row r="88" spans="1:8" s="8" customFormat="1" x14ac:dyDescent="0.3">
      <c r="A88" s="5"/>
      <c r="B88" s="1">
        <f t="shared" si="2"/>
        <v>0</v>
      </c>
      <c r="C88" s="6"/>
      <c r="D88" s="82">
        <f t="shared" si="1"/>
        <v>0</v>
      </c>
      <c r="E88"/>
      <c r="F88"/>
      <c r="G88"/>
      <c r="H88"/>
    </row>
    <row r="89" spans="1:8" s="8" customFormat="1" x14ac:dyDescent="0.3">
      <c r="A89" s="5"/>
      <c r="B89" s="1">
        <f t="shared" si="2"/>
        <v>0</v>
      </c>
      <c r="C89" s="6"/>
      <c r="D89" s="82">
        <f t="shared" si="1"/>
        <v>0</v>
      </c>
      <c r="E89"/>
      <c r="F89"/>
      <c r="G89"/>
      <c r="H89"/>
    </row>
    <row r="90" spans="1:8" s="8" customFormat="1" x14ac:dyDescent="0.3">
      <c r="A90" s="5"/>
      <c r="B90" s="1">
        <f t="shared" si="2"/>
        <v>0</v>
      </c>
      <c r="C90" s="6"/>
      <c r="D90" s="82">
        <f t="shared" si="1"/>
        <v>0</v>
      </c>
      <c r="E90"/>
      <c r="F90"/>
      <c r="G90"/>
      <c r="H90"/>
    </row>
    <row r="91" spans="1:8" s="8" customFormat="1" x14ac:dyDescent="0.3">
      <c r="A91" s="5"/>
      <c r="B91" s="1">
        <f t="shared" si="2"/>
        <v>0</v>
      </c>
      <c r="C91" s="6"/>
      <c r="D91" s="82">
        <f t="shared" si="1"/>
        <v>0</v>
      </c>
      <c r="E91"/>
      <c r="F91"/>
      <c r="G91"/>
      <c r="H91"/>
    </row>
    <row r="92" spans="1:8" s="8" customFormat="1" x14ac:dyDescent="0.3">
      <c r="A92" s="5"/>
      <c r="B92" s="1">
        <f t="shared" si="2"/>
        <v>0</v>
      </c>
      <c r="C92" s="6"/>
      <c r="D92" s="82">
        <f t="shared" si="1"/>
        <v>0</v>
      </c>
      <c r="E92"/>
      <c r="F92"/>
      <c r="G92"/>
      <c r="H92"/>
    </row>
    <row r="93" spans="1:8" s="8" customFormat="1" x14ac:dyDescent="0.3">
      <c r="A93" s="5"/>
      <c r="B93" s="1">
        <f t="shared" si="2"/>
        <v>0</v>
      </c>
      <c r="C93" s="6"/>
      <c r="D93" s="82">
        <f t="shared" si="1"/>
        <v>0</v>
      </c>
      <c r="E93"/>
      <c r="F93"/>
      <c r="G93"/>
      <c r="H93"/>
    </row>
    <row r="94" spans="1:8" s="8" customFormat="1" x14ac:dyDescent="0.3">
      <c r="A94" s="5"/>
      <c r="B94" s="1">
        <f t="shared" si="2"/>
        <v>0</v>
      </c>
      <c r="C94" s="6"/>
      <c r="D94" s="82">
        <f t="shared" si="1"/>
        <v>0</v>
      </c>
      <c r="E94"/>
      <c r="F94"/>
      <c r="G94"/>
      <c r="H94"/>
    </row>
    <row r="95" spans="1:8" s="8" customFormat="1" x14ac:dyDescent="0.3">
      <c r="A95" s="5"/>
      <c r="B95" s="1">
        <f t="shared" si="2"/>
        <v>0</v>
      </c>
      <c r="C95" s="6"/>
      <c r="D95" s="82">
        <f t="shared" si="1"/>
        <v>0</v>
      </c>
      <c r="E95"/>
      <c r="F95"/>
      <c r="G95"/>
      <c r="H95"/>
    </row>
    <row r="96" spans="1:8" s="8" customFormat="1" x14ac:dyDescent="0.3">
      <c r="A96" s="5"/>
      <c r="B96" s="1">
        <f t="shared" si="2"/>
        <v>0</v>
      </c>
      <c r="C96" s="6"/>
      <c r="D96" s="82">
        <f t="shared" si="1"/>
        <v>0</v>
      </c>
      <c r="E96"/>
      <c r="F96" s="7"/>
      <c r="G96"/>
      <c r="H96"/>
    </row>
    <row r="97" spans="1:8" s="8" customFormat="1" x14ac:dyDescent="0.3">
      <c r="A97" s="5"/>
      <c r="B97" s="1">
        <f t="shared" si="2"/>
        <v>0</v>
      </c>
      <c r="C97" s="6"/>
      <c r="D97" s="82">
        <f t="shared" si="1"/>
        <v>0</v>
      </c>
      <c r="E97"/>
      <c r="F97" s="7"/>
      <c r="G97"/>
      <c r="H97"/>
    </row>
    <row r="98" spans="1:8" s="8" customFormat="1" x14ac:dyDescent="0.3">
      <c r="A98" s="5"/>
      <c r="B98" s="1">
        <f t="shared" si="2"/>
        <v>0</v>
      </c>
      <c r="C98" s="6"/>
      <c r="D98" s="82">
        <f t="shared" si="1"/>
        <v>0</v>
      </c>
      <c r="E98"/>
      <c r="F98"/>
      <c r="G98"/>
      <c r="H98"/>
    </row>
    <row r="99" spans="1:8" s="8" customFormat="1" x14ac:dyDescent="0.3">
      <c r="A99" s="5"/>
      <c r="B99" s="1">
        <f t="shared" si="2"/>
        <v>0</v>
      </c>
      <c r="C99" s="6"/>
      <c r="D99" s="82">
        <f t="shared" si="1"/>
        <v>0</v>
      </c>
      <c r="E99"/>
      <c r="F99"/>
      <c r="G99"/>
      <c r="H99"/>
    </row>
    <row r="100" spans="1:8" s="8" customFormat="1" x14ac:dyDescent="0.3">
      <c r="A100" s="5"/>
      <c r="B100" s="1">
        <f t="shared" si="2"/>
        <v>0</v>
      </c>
      <c r="C100" s="6"/>
      <c r="D100" s="82">
        <f t="shared" si="1"/>
        <v>0</v>
      </c>
      <c r="E100"/>
      <c r="F100" s="7"/>
      <c r="G100"/>
      <c r="H100"/>
    </row>
    <row r="101" spans="1:8" s="8" customFormat="1" x14ac:dyDescent="0.3">
      <c r="A101" s="5"/>
      <c r="B101" s="1">
        <f t="shared" si="2"/>
        <v>0</v>
      </c>
      <c r="C101" s="6"/>
      <c r="D101" s="82">
        <f t="shared" si="1"/>
        <v>0</v>
      </c>
      <c r="E101"/>
      <c r="F101" s="7"/>
      <c r="G101"/>
      <c r="H101"/>
    </row>
    <row r="102" spans="1:8" s="8" customFormat="1" x14ac:dyDescent="0.3">
      <c r="A102" s="5"/>
      <c r="B102" s="1">
        <f t="shared" si="2"/>
        <v>0</v>
      </c>
      <c r="C102" s="6"/>
      <c r="D102" s="82">
        <f t="shared" si="1"/>
        <v>0</v>
      </c>
      <c r="E102"/>
      <c r="F102" s="7"/>
      <c r="G102"/>
      <c r="H102"/>
    </row>
    <row r="103" spans="1:8" s="8" customFormat="1" x14ac:dyDescent="0.3">
      <c r="A103" s="5"/>
      <c r="B103" s="1">
        <f t="shared" si="2"/>
        <v>0</v>
      </c>
      <c r="C103" s="6"/>
      <c r="D103" s="82">
        <f t="shared" si="1"/>
        <v>0</v>
      </c>
      <c r="E103"/>
      <c r="F103" s="7"/>
      <c r="G103"/>
      <c r="H103"/>
    </row>
    <row r="104" spans="1:8" s="8" customFormat="1" x14ac:dyDescent="0.3">
      <c r="A104" s="5"/>
      <c r="B104" s="1">
        <f t="shared" si="2"/>
        <v>0</v>
      </c>
      <c r="C104" s="6"/>
      <c r="D104" s="82">
        <f t="shared" si="1"/>
        <v>0</v>
      </c>
      <c r="E104"/>
      <c r="F104"/>
      <c r="G104"/>
      <c r="H104"/>
    </row>
    <row r="105" spans="1:8" s="8" customFormat="1" x14ac:dyDescent="0.3">
      <c r="A105" s="5"/>
      <c r="B105" s="1">
        <f t="shared" si="2"/>
        <v>0</v>
      </c>
      <c r="C105" s="6"/>
      <c r="D105" s="82">
        <f t="shared" si="1"/>
        <v>0</v>
      </c>
      <c r="E105"/>
      <c r="F105"/>
      <c r="G105"/>
      <c r="H105"/>
    </row>
    <row r="106" spans="1:8" s="8" customFormat="1" x14ac:dyDescent="0.3">
      <c r="A106" s="5"/>
      <c r="B106" s="1">
        <f t="shared" si="2"/>
        <v>0</v>
      </c>
      <c r="C106" s="6"/>
      <c r="D106" s="82">
        <f t="shared" si="1"/>
        <v>0</v>
      </c>
      <c r="E106"/>
      <c r="F106"/>
      <c r="G106"/>
      <c r="H106"/>
    </row>
    <row r="107" spans="1:8" s="8" customFormat="1" x14ac:dyDescent="0.3">
      <c r="A107" s="5"/>
      <c r="B107" s="1">
        <f t="shared" si="2"/>
        <v>0</v>
      </c>
      <c r="C107" s="6"/>
      <c r="D107" s="82">
        <f t="shared" si="1"/>
        <v>0</v>
      </c>
      <c r="E107"/>
      <c r="F107"/>
      <c r="G107"/>
      <c r="H107"/>
    </row>
    <row r="108" spans="1:8" s="8" customFormat="1" x14ac:dyDescent="0.3">
      <c r="A108" s="5"/>
      <c r="B108" s="1">
        <f t="shared" si="2"/>
        <v>0</v>
      </c>
      <c r="C108" s="6"/>
      <c r="D108" s="82">
        <f t="shared" si="1"/>
        <v>0</v>
      </c>
      <c r="E108"/>
      <c r="F108"/>
      <c r="G108"/>
      <c r="H108"/>
    </row>
    <row r="109" spans="1:8" s="8" customFormat="1" x14ac:dyDescent="0.3">
      <c r="A109" s="5"/>
      <c r="B109" s="1">
        <f t="shared" si="2"/>
        <v>0</v>
      </c>
      <c r="C109" s="6"/>
      <c r="D109" s="82">
        <f t="shared" si="1"/>
        <v>0</v>
      </c>
      <c r="E109"/>
      <c r="F109"/>
      <c r="G109"/>
      <c r="H109"/>
    </row>
    <row r="110" spans="1:8" s="8" customFormat="1" x14ac:dyDescent="0.3">
      <c r="A110"/>
      <c r="B110" s="1">
        <f t="shared" si="2"/>
        <v>0</v>
      </c>
      <c r="C110" s="1">
        <f>SUM(C3:C109)</f>
        <v>0.5</v>
      </c>
      <c r="D110" s="82">
        <f>SUM(D3:D109)</f>
        <v>27.04</v>
      </c>
      <c r="E110"/>
      <c r="F110"/>
      <c r="G110"/>
      <c r="H110"/>
    </row>
    <row r="111" spans="1:8" s="8" customFormat="1" x14ac:dyDescent="0.3">
      <c r="A111" s="101" t="s">
        <v>72</v>
      </c>
      <c r="B111" s="101"/>
      <c r="C111" s="78">
        <f>IF((D110/C110)&gt;60,60,(D110/C110))</f>
        <v>54.08</v>
      </c>
      <c r="D111" s="82"/>
      <c r="E111"/>
      <c r="F111"/>
      <c r="G111"/>
      <c r="H111"/>
    </row>
  </sheetData>
  <sheetProtection algorithmName="SHA-512" hashValue="pFFdmndAS1Cy5zafZZiouj57/gHwqtjieVW+PE4N49NhTeQyXvs/U/rGi+/HyCaxHazs5kUtu+wJkT8ut8wHUg==" saltValue="0wRelEM9va8fIIj6FV/D9g==" spinCount="100000" sheet="1" objects="1" scenarios="1"/>
  <mergeCells count="1">
    <mergeCell ref="A111:B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EE9D-21EC-425C-A686-AC79A4E8DA2B}">
  <dimension ref="A1:C15"/>
  <sheetViews>
    <sheetView workbookViewId="0">
      <selection activeCell="B1" sqref="B1"/>
    </sheetView>
  </sheetViews>
  <sheetFormatPr defaultRowHeight="14.4" x14ac:dyDescent="0.3"/>
  <cols>
    <col min="1" max="1" width="68.33203125" customWidth="1"/>
    <col min="2" max="2" width="28.77734375" customWidth="1"/>
    <col min="3" max="3" width="22.33203125" customWidth="1"/>
  </cols>
  <sheetData>
    <row r="1" spans="1:3" ht="21" x14ac:dyDescent="0.4">
      <c r="A1" s="88" t="s">
        <v>86</v>
      </c>
      <c r="B1" s="90" t="s">
        <v>96</v>
      </c>
      <c r="C1" s="90" t="s">
        <v>97</v>
      </c>
    </row>
    <row r="2" spans="1:3" x14ac:dyDescent="0.3">
      <c r="A2" s="84" t="s">
        <v>73</v>
      </c>
      <c r="B2" s="84">
        <v>4039.88</v>
      </c>
      <c r="C2" s="84">
        <v>4108.5600000000004</v>
      </c>
    </row>
    <row r="3" spans="1:3" x14ac:dyDescent="0.3">
      <c r="A3" s="83" t="s">
        <v>74</v>
      </c>
      <c r="B3" s="83">
        <v>4392.22</v>
      </c>
      <c r="C3" s="83">
        <v>4466.8900000000003</v>
      </c>
    </row>
    <row r="4" spans="1:3" x14ac:dyDescent="0.3">
      <c r="A4" s="85" t="s">
        <v>75</v>
      </c>
      <c r="B4" s="85">
        <v>116.92</v>
      </c>
      <c r="C4" s="85">
        <v>118.91</v>
      </c>
    </row>
    <row r="5" spans="1:3" x14ac:dyDescent="0.3">
      <c r="A5" s="83" t="s">
        <v>76</v>
      </c>
      <c r="B5" s="83" t="s">
        <v>77</v>
      </c>
      <c r="C5" s="83" t="s">
        <v>77</v>
      </c>
    </row>
    <row r="6" spans="1:3" x14ac:dyDescent="0.3">
      <c r="A6" s="85" t="s">
        <v>78</v>
      </c>
      <c r="B6" s="85" t="s">
        <v>77</v>
      </c>
      <c r="C6" s="85" t="s">
        <v>77</v>
      </c>
    </row>
    <row r="7" spans="1:3" x14ac:dyDescent="0.3">
      <c r="A7" s="83" t="s">
        <v>79</v>
      </c>
      <c r="B7" s="83">
        <v>28.61</v>
      </c>
      <c r="C7" s="83">
        <v>29.1</v>
      </c>
    </row>
    <row r="8" spans="1:3" x14ac:dyDescent="0.3">
      <c r="A8" s="83" t="s">
        <v>95</v>
      </c>
      <c r="B8" s="83">
        <v>693.25</v>
      </c>
      <c r="C8" s="83">
        <v>705.04</v>
      </c>
    </row>
    <row r="9" spans="1:3" x14ac:dyDescent="0.3">
      <c r="A9" s="85" t="s">
        <v>41</v>
      </c>
      <c r="B9" s="85">
        <v>792.68</v>
      </c>
      <c r="C9" s="85">
        <v>806.16</v>
      </c>
    </row>
    <row r="10" spans="1:3" x14ac:dyDescent="0.3">
      <c r="A10" s="83" t="s">
        <v>80</v>
      </c>
      <c r="B10" s="83">
        <v>11.68</v>
      </c>
      <c r="C10" s="83">
        <v>11.88</v>
      </c>
    </row>
    <row r="11" spans="1:3" x14ac:dyDescent="0.3">
      <c r="A11" s="85" t="s">
        <v>81</v>
      </c>
      <c r="B11" s="85">
        <v>3539.76</v>
      </c>
      <c r="C11" s="85">
        <v>3599.94</v>
      </c>
    </row>
    <row r="12" spans="1:3" x14ac:dyDescent="0.3">
      <c r="A12" s="83" t="s">
        <v>82</v>
      </c>
      <c r="B12" s="83">
        <v>1745.72</v>
      </c>
      <c r="C12" s="83">
        <v>1775.4</v>
      </c>
    </row>
    <row r="13" spans="1:3" x14ac:dyDescent="0.3">
      <c r="A13" s="85" t="s">
        <v>83</v>
      </c>
      <c r="B13" s="85">
        <v>1745.72</v>
      </c>
      <c r="C13" s="85">
        <v>1775.4</v>
      </c>
    </row>
    <row r="14" spans="1:3" x14ac:dyDescent="0.3">
      <c r="A14" s="83" t="s">
        <v>84</v>
      </c>
      <c r="B14" s="83">
        <v>145.47999999999999</v>
      </c>
      <c r="C14" s="83">
        <v>147.94999999999999</v>
      </c>
    </row>
    <row r="15" spans="1:3" x14ac:dyDescent="0.3">
      <c r="A15" s="86" t="s">
        <v>85</v>
      </c>
      <c r="B15" s="86">
        <v>1.97</v>
      </c>
      <c r="C15" s="86">
        <v>1.97</v>
      </c>
    </row>
  </sheetData>
  <sheetProtection algorithmName="SHA-512" hashValue="lgYnjEViFB2/sJz3NvaJRt1L8OwlI1NbIdkheprqpKFA/iXixXjMoWfCWpmMMRlEeALOmyyC9Qk3cRiiqLpXdA==" saltValue="KinbDkxRrwUtKEKHxVU0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2TZS4CSEZZKQ-5790877-8061</_dlc_DocId>
    <_dlc_DocIdUrl xmlns="a7621191-6bdc-4d78-a9d9-b2c7bc5e693d">
      <Url>https://kindengezin.sharepoint.com/sites/Werkwijzer/_layouts/15/DocIdRedir.aspx?ID=2TZS4CSEZZKQ-5790877-8061</Url>
      <Description>2TZS4CSEZZKQ-5790877-8061</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9" ma:contentTypeDescription="Een nieuw document maken." ma:contentTypeScope="" ma:versionID="0565b66e8218c90baccdc6a610bd9e80">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fd8c10d3759a9bba5537d6f4aafb2fd7"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2.xml><?xml version="1.0" encoding="utf-8"?>
<ds:datastoreItem xmlns:ds="http://schemas.openxmlformats.org/officeDocument/2006/customXml" ds:itemID="{E6CD3BBD-9D8D-487C-8C62-81B50EF020A5}">
  <ds:schemaRefs>
    <ds:schemaRef ds:uri="http://schemas.microsoft.com/office/2006/documentManagement/types"/>
    <ds:schemaRef ds:uri="http://schemas.microsoft.com/office/2006/metadata/properties"/>
    <ds:schemaRef ds:uri="http://purl.org/dc/terms/"/>
    <ds:schemaRef ds:uri="11330fb5-6eae-4d8e-a39b-df126d3da209"/>
    <ds:schemaRef ds:uri="http://purl.org/dc/elements/1.1/"/>
    <ds:schemaRef ds:uri="http://schemas.microsoft.com/office/infopath/2007/PartnerControls"/>
    <ds:schemaRef ds:uri="http://purl.org/dc/dcmitype/"/>
    <ds:schemaRef ds:uri="http://www.w3.org/XML/1998/namespace"/>
    <ds:schemaRef ds:uri="http://schemas.openxmlformats.org/package/2006/metadata/core-properties"/>
    <ds:schemaRef ds:uri="a7621191-6bdc-4d78-a9d9-b2c7bc5e693d"/>
  </ds:schemaRefs>
</ds:datastoreItem>
</file>

<file path=customXml/itemProps3.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4.xml><?xml version="1.0" encoding="utf-8"?>
<ds:datastoreItem xmlns:ds="http://schemas.openxmlformats.org/officeDocument/2006/customXml" ds:itemID="{FC5091C7-84A5-44F7-A0B0-E3F6E07E53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Berekening</vt:lpstr>
      <vt:lpstr>Gem leeftijd tot 30 medewerkers</vt:lpstr>
      <vt:lpstr>Gem. leeftijd tot 100 medewerke</vt:lpstr>
      <vt:lpstr>Subsidiebedragen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Saldoberekening Groepsopvang 2016</dc:title>
  <dc:subject/>
  <dc:creator>jessy vandevelde</dc:creator>
  <cp:keywords/>
  <dc:description/>
  <cp:lastModifiedBy>Jessy Vandevelde</cp:lastModifiedBy>
  <cp:revision/>
  <dcterms:created xsi:type="dcterms:W3CDTF">2015-03-02T10:47:31Z</dcterms:created>
  <dcterms:modified xsi:type="dcterms:W3CDTF">2024-12-02T12:30:15Z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73003c26-302e-4580-b7a1-a17706c6c4da</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AuthorIds_UIVersion_2048">
    <vt:lpwstr>449</vt:lpwstr>
  </property>
  <property fmtid="{D5CDD505-2E9C-101B-9397-08002B2CF9AE}" pid="8" name="Order">
    <vt:r8>320100</vt:r8>
  </property>
  <property fmtid="{D5CDD505-2E9C-101B-9397-08002B2CF9AE}" pid="9" name="xd_Signature">
    <vt:bool>false</vt:bool>
  </property>
  <property fmtid="{D5CDD505-2E9C-101B-9397-08002B2CF9AE}" pid="10" name="KGThema">
    <vt:lpwstr>3</vt:lpwstr>
  </property>
  <property fmtid="{D5CDD505-2E9C-101B-9397-08002B2CF9AE}" pid="11" name="xd_ProgID">
    <vt:lpwstr/>
  </property>
  <property fmtid="{D5CDD505-2E9C-101B-9397-08002B2CF9AE}" pid="12" name="_ExtendedDescription">
    <vt:lpwstr/>
  </property>
  <property fmtid="{D5CDD505-2E9C-101B-9397-08002B2CF9AE}" pid="13" name="ComplianceAssetId">
    <vt:lpwstr/>
  </property>
  <property fmtid="{D5CDD505-2E9C-101B-9397-08002B2CF9AE}" pid="14" name="TemplateUrl">
    <vt:lpwstr/>
  </property>
</Properties>
</file>